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ZA\Veřejné zakázky\2022\5 Reko fasády DM Šalounova\"/>
    </mc:Choice>
  </mc:AlternateContent>
  <bookViews>
    <workbookView xWindow="0" yWindow="0" windowWidth="28800" windowHeight="12300" tabRatio="948"/>
  </bookViews>
  <sheets>
    <sheet name="REKAP" sheetId="9" r:id="rId1"/>
    <sheet name="STAV" sheetId="10" r:id="rId2"/>
    <sheet name="VRN" sheetId="14" r:id="rId3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5" i="10" l="1"/>
  <c r="H81" i="10" l="1"/>
  <c r="J128" i="10"/>
  <c r="J129" i="10"/>
  <c r="J130" i="10"/>
  <c r="J131" i="10"/>
  <c r="J132" i="10"/>
  <c r="J127" i="10"/>
  <c r="J122" i="10"/>
  <c r="J123" i="10"/>
  <c r="J124" i="10"/>
  <c r="J121" i="10"/>
  <c r="J117" i="10"/>
  <c r="J104" i="10"/>
  <c r="J106" i="10"/>
  <c r="J88" i="10"/>
  <c r="J90" i="10"/>
  <c r="J93" i="10"/>
  <c r="J94" i="10"/>
  <c r="J95" i="10"/>
  <c r="H92" i="10" l="1"/>
  <c r="J92" i="10" s="1"/>
  <c r="J81" i="10"/>
  <c r="J13" i="14"/>
  <c r="J12" i="14"/>
  <c r="J10" i="14"/>
  <c r="E13" i="14"/>
  <c r="F10" i="14"/>
  <c r="H109" i="10"/>
  <c r="H98" i="10"/>
  <c r="H89" i="10"/>
  <c r="J89" i="10" s="1"/>
  <c r="H91" i="10"/>
  <c r="J91" i="10" s="1"/>
  <c r="H86" i="10"/>
  <c r="H84" i="10"/>
  <c r="H82" i="10"/>
  <c r="F9" i="10"/>
  <c r="J12" i="10"/>
  <c r="J11" i="10"/>
  <c r="H87" i="10" l="1"/>
  <c r="J87" i="10" s="1"/>
  <c r="J86" i="10"/>
  <c r="H112" i="10"/>
  <c r="J109" i="10"/>
  <c r="H85" i="10"/>
  <c r="J85" i="10" s="1"/>
  <c r="J84" i="10"/>
  <c r="H100" i="10"/>
  <c r="J100" i="10" s="1"/>
  <c r="J98" i="10"/>
  <c r="H83" i="10"/>
  <c r="J83" i="10" s="1"/>
  <c r="J82" i="10"/>
  <c r="H110" i="10"/>
  <c r="J110" i="10" s="1"/>
  <c r="H111" i="10"/>
  <c r="J111" i="10" s="1"/>
  <c r="H114" i="10"/>
  <c r="J114" i="10" s="1"/>
  <c r="H99" i="10"/>
  <c r="J99" i="10" s="1"/>
  <c r="H101" i="10"/>
  <c r="J101" i="10" s="1"/>
  <c r="E5" i="10"/>
  <c r="E5" i="14" s="1"/>
  <c r="J15" i="10"/>
  <c r="J14" i="10"/>
  <c r="E15" i="10"/>
  <c r="J9" i="10"/>
  <c r="H113" i="10" l="1"/>
  <c r="J113" i="10" s="1"/>
  <c r="J112" i="10"/>
  <c r="H102" i="10"/>
  <c r="H103" i="10"/>
  <c r="J103" i="10" s="1"/>
  <c r="J76" i="14"/>
  <c r="J75" i="14"/>
  <c r="F26" i="14"/>
  <c r="F67" i="14"/>
  <c r="F65" i="14"/>
  <c r="E63" i="14"/>
  <c r="F44" i="14"/>
  <c r="F42" i="14"/>
  <c r="E40" i="14"/>
  <c r="J27" i="14"/>
  <c r="F27" i="14"/>
  <c r="J26" i="14"/>
  <c r="J25" i="14"/>
  <c r="F25" i="14"/>
  <c r="J65" i="14"/>
  <c r="E61" i="14"/>
  <c r="J116" i="10"/>
  <c r="J53" i="10" s="1"/>
  <c r="F25" i="10"/>
  <c r="F26" i="10"/>
  <c r="F24" i="10"/>
  <c r="F71" i="10"/>
  <c r="E69" i="10"/>
  <c r="F43" i="10"/>
  <c r="F41" i="10"/>
  <c r="E39" i="10"/>
  <c r="J26" i="10"/>
  <c r="J25" i="10"/>
  <c r="J24" i="10"/>
  <c r="F44" i="10"/>
  <c r="J71" i="10"/>
  <c r="E37" i="10"/>
  <c r="L39" i="9"/>
  <c r="L38" i="9"/>
  <c r="E12" i="10" s="1"/>
  <c r="F73" i="10" s="1"/>
  <c r="AM36" i="9"/>
  <c r="L36" i="9"/>
  <c r="L34" i="9"/>
  <c r="J102" i="10" l="1"/>
  <c r="J97" i="10" s="1"/>
  <c r="J51" i="10" s="1"/>
  <c r="J74" i="14"/>
  <c r="J72" i="14" s="1"/>
  <c r="J80" i="10"/>
  <c r="J126" i="10"/>
  <c r="J125" i="10" s="1"/>
  <c r="J56" i="10" s="1"/>
  <c r="J108" i="10"/>
  <c r="J52" i="10" s="1"/>
  <c r="J120" i="10"/>
  <c r="W23" i="9"/>
  <c r="J41" i="10"/>
  <c r="W21" i="9"/>
  <c r="W22" i="9"/>
  <c r="E38" i="14"/>
  <c r="J42" i="14"/>
  <c r="E67" i="10"/>
  <c r="F74" i="10"/>
  <c r="J55" i="10" l="1"/>
  <c r="J119" i="10"/>
  <c r="J54" i="10" s="1"/>
  <c r="J50" i="10"/>
  <c r="J78" i="10"/>
  <c r="J49" i="10" s="1"/>
  <c r="J71" i="14"/>
  <c r="J57" i="10"/>
  <c r="J50" i="14" l="1"/>
  <c r="J77" i="10"/>
  <c r="J19" i="10" s="1"/>
  <c r="J20" i="14"/>
  <c r="J49" i="14"/>
  <c r="AG45" i="9" l="1"/>
  <c r="F23" i="14"/>
  <c r="J23" i="14" s="1"/>
  <c r="J29" i="14" s="1"/>
  <c r="AN45" i="9" s="1"/>
  <c r="J48" i="10"/>
  <c r="AG44" i="9"/>
  <c r="F22" i="10"/>
  <c r="J22" i="10" s="1"/>
  <c r="J28" i="10" s="1"/>
  <c r="AN44" i="9" s="1"/>
  <c r="AG43" i="9" l="1"/>
  <c r="AK16" i="9" s="1"/>
  <c r="W19" i="9" s="1"/>
  <c r="AK19" i="9" s="1"/>
  <c r="AK25" i="9" s="1"/>
  <c r="AN43" i="9"/>
</calcChain>
</file>

<file path=xl/sharedStrings.xml><?xml version="1.0" encoding="utf-8"?>
<sst xmlns="http://schemas.openxmlformats.org/spreadsheetml/2006/main" count="367" uniqueCount="183">
  <si>
    <t>REKAPITULACE STAVBY</t>
  </si>
  <si>
    <t>Kód:</t>
  </si>
  <si>
    <t>Stavba:</t>
  </si>
  <si>
    <t>KSO:</t>
  </si>
  <si>
    <t/>
  </si>
  <si>
    <t>CC-CZ:</t>
  </si>
  <si>
    <t>Místo:</t>
  </si>
  <si>
    <t>Datum:</t>
  </si>
  <si>
    <t>Zadavatel:</t>
  </si>
  <si>
    <t>IČ:</t>
  </si>
  <si>
    <t>DIČ:</t>
  </si>
  <si>
    <t>Uchazeč: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</si>
  <si>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</si>
  <si>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</si>
  <si>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</si>
  <si>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</si>
  <si>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</si>
  <si>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</si>
  <si>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</si>
  <si>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</si>
  <si>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</si>
  <si>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</si>
  <si>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</si>
  <si>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</si>
  <si>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</si>
  <si>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</si>
  <si>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Kód</t>
  </si>
  <si>
    <t>Popis</t>
  </si>
  <si>
    <t>Cena bez DPH [CZK]</t>
  </si>
  <si>
    <t>Cena s DPH [CZK]</t>
  </si>
  <si>
    <t>Typ</t>
  </si>
  <si>
    <t>Náklady stavby celkem</t>
  </si>
  <si>
    <t>D</t>
  </si>
  <si>
    <t xml:space="preserve">Zateplení budovy a rekonstrukce střechy </t>
  </si>
  <si>
    <t xml:space="preserve">Ostatní a vedlejší náklady </t>
  </si>
  <si>
    <t>KRYCÍ LIST SOUPISU PRACÍ</t>
  </si>
  <si>
    <t>Objekt:</t>
  </si>
  <si>
    <t>REKAPITULACE ČLENĚNÍ SOUPISU PRACÍ</t>
  </si>
  <si>
    <t>Kód dílu - Popis</t>
  </si>
  <si>
    <t>Cena celkem [CZK]</t>
  </si>
  <si>
    <t>HSV - Práce a dodávky HSV</t>
  </si>
  <si>
    <t xml:space="preserve">    6 - Úpravy povrchů, podlahy a osazování výplní</t>
  </si>
  <si>
    <t xml:space="preserve">    9 - Ostatní konstrukce a práce-bourání</t>
  </si>
  <si>
    <t xml:space="preserve">    997 - Přesun sutě</t>
  </si>
  <si>
    <t xml:space="preserve">    998 - Přesun hmot</t>
  </si>
  <si>
    <t>PSV - Práce a dodávky PSV</t>
  </si>
  <si>
    <t xml:space="preserve">    764 - Konstrukce klempířské</t>
  </si>
  <si>
    <t>M - Práce a dodávky M</t>
  </si>
  <si>
    <t xml:space="preserve">    21-M - Elektromontáže</t>
  </si>
  <si>
    <t>SOUPIS PRACÍ</t>
  </si>
  <si>
    <t>PČ</t>
  </si>
  <si>
    <t>MJ</t>
  </si>
  <si>
    <t>Množství</t>
  </si>
  <si>
    <t>J.cena [CZK]</t>
  </si>
  <si>
    <t>Cenová soustava</t>
  </si>
  <si>
    <t>Náklady soupisu celkem</t>
  </si>
  <si>
    <t>HSV</t>
  </si>
  <si>
    <t>Práce a dodávky HSV</t>
  </si>
  <si>
    <t>K</t>
  </si>
  <si>
    <t>m2</t>
  </si>
  <si>
    <t>CS ÚRS 2021 02</t>
  </si>
  <si>
    <t>4</t>
  </si>
  <si>
    <t>6</t>
  </si>
  <si>
    <t>7</t>
  </si>
  <si>
    <t>9</t>
  </si>
  <si>
    <t>t</t>
  </si>
  <si>
    <t>M</t>
  </si>
  <si>
    <t>kg</t>
  </si>
  <si>
    <t>m</t>
  </si>
  <si>
    <t>kus</t>
  </si>
  <si>
    <t>Úpravy povrchů, podlahy a osazování výplní</t>
  </si>
  <si>
    <t>622143002</t>
  </si>
  <si>
    <t>Montáž omítkových profilů plastových, pozinkovaných nebo dřevěných upevněných vtlačením do podkladní vrstvy nebo přibitím dilatačních s tkaninou</t>
  </si>
  <si>
    <t>59051512</t>
  </si>
  <si>
    <t>profil začišťovací s okapnicí PVC s výztužnou tkaninou pro parapet ETICS</t>
  </si>
  <si>
    <t>622143003</t>
  </si>
  <si>
    <t>profil rohový Al 15x15mm s výztužnou tkaninou š 100mm pro ETICS</t>
  </si>
  <si>
    <t>622143004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</si>
  <si>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</si>
  <si>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59051476</t>
  </si>
  <si>
    <t>profil začišťovací PVC 9mm s výztužnou tkaninou pro ostění ETICS</t>
  </si>
  <si>
    <t xml:space="preserve">Zhotovení kladečského plánu , vč. statického návrhu </t>
  </si>
  <si>
    <t>kpl</t>
  </si>
  <si>
    <t>622211041</t>
  </si>
  <si>
    <t>Montáž kontaktního zateplení lepením a mechanickým kotvením z polystyrenových desek na vnější stěny, na podklad betonový nebo z lehčeného betonu, z tvárnic keramických nebo vápenopískových, tloušťky desek přes 160 do 200 mm</t>
  </si>
  <si>
    <t>622251101</t>
  </si>
  <si>
    <t>629991011</t>
  </si>
  <si>
    <t>Zakrytí vnějších ploch před znečištěním včetně pozdějšího odkrytí výplní otvorů a svislých ploch fólií přilepenou lepící páskou</t>
  </si>
  <si>
    <t>629995101</t>
  </si>
  <si>
    <t>Očištění vnějších ploch tlakovou vodou omytím</t>
  </si>
  <si>
    <t>R-69901</t>
  </si>
  <si>
    <t>Výtažné zkoušky na hmoždinky</t>
  </si>
  <si>
    <t>R-69902</t>
  </si>
  <si>
    <t>Zkouška přídržnosti a soudržnosti systému ETICS</t>
  </si>
  <si>
    <t>Ostatní konstrukce a práce-bourání</t>
  </si>
  <si>
    <t>941121112</t>
  </si>
  <si>
    <t>Montáž lešení řadového trubkového těžkého pracovního s podlahami z fošen nebo dílců min. tl. 38 mm, s provozním zatížením tř. 4 do 300 kg/m2 šířky tř. W15 přes 1,5 do 1,8 m, výšky přes 10 do 20 m</t>
  </si>
  <si>
    <t>941121212</t>
  </si>
  <si>
    <t>Montáž lešení řadového trubkového těžkého pracovního s podlahami Příplatek za první a každý další den použití lešení k ceně -1112</t>
  </si>
  <si>
    <t>941121812</t>
  </si>
  <si>
    <t>Demontáž lešení řadového trubkového těžkého pracovního s podlahami z fošen nebo dílců min. tl. 38 mm, s provozním zatížením tř. 4 do 300 kg/m2 šířky tř. W15 přes 1,5 do 1,8 m, výšky přes 10 do 20 m</t>
  </si>
  <si>
    <t>944511111</t>
  </si>
  <si>
    <t>Montáž ochranné sítě zavěšené na konstrukci lešení z textilie z umělých vláken</t>
  </si>
  <si>
    <t>944511211</t>
  </si>
  <si>
    <t>Montáž ochranné sítě Příplatek za první a každý další den použití sítě k ceně -1111</t>
  </si>
  <si>
    <t>944511811</t>
  </si>
  <si>
    <t>Demontáž ochranné sítě zavěšené na konstrukci lešení z textilie z umělých vláken</t>
  </si>
  <si>
    <t xml:space="preserve">Demontáž stávající sítě bleskosvodu </t>
  </si>
  <si>
    <t>ks</t>
  </si>
  <si>
    <t>997</t>
  </si>
  <si>
    <t>Přesun sutě</t>
  </si>
  <si>
    <t>997006512</t>
  </si>
  <si>
    <t>Vodorovná doprava suti na skládku s naložením na dopravní prostředek a složením přes 100 m do 1 km</t>
  </si>
  <si>
    <t>997006519</t>
  </si>
  <si>
    <t>Vodorovná doprava suti na skládku s naložením na dopravní prostředek a složením Příplatek k ceně za každý další i započatý 1 km</t>
  </si>
  <si>
    <t>997013501</t>
  </si>
  <si>
    <t>Odvoz suti a vybouraných hmot na skládku nebo meziskládku se složením, na vzdálenost do 1 km</t>
  </si>
  <si>
    <t>997013509</t>
  </si>
  <si>
    <t>Odvoz suti a vybouraných hmot na skládku nebo meziskládku se složením, na vzdálenost Příplatek k ceně za každý další i započatý 1 km přes 1 km</t>
  </si>
  <si>
    <t>998</t>
  </si>
  <si>
    <t>Přesun hmot</t>
  </si>
  <si>
    <t>998011002</t>
  </si>
  <si>
    <t>Přesun hmot pro budovy občanské výstavby, bydlení, výrobu a služby s nosnou svislou konstrukcí zděnou z cihel, tvárnic nebo kamene vodorovná dopravní vzdálenost do 100 m pro budovy výšky přes 6 do 12 m</t>
  </si>
  <si>
    <t>PSV</t>
  </si>
  <si>
    <t>Práce a dodávky PSV</t>
  </si>
  <si>
    <t>764</t>
  </si>
  <si>
    <t>Konstrukce klempířské</t>
  </si>
  <si>
    <t>764215605</t>
  </si>
  <si>
    <t>Oplechování horních ploch zdí a nadezdívek (atik) z pozinkovaného plechu s povrchovou úpravou celoplošně lepené rš 400 mm</t>
  </si>
  <si>
    <t>764215607</t>
  </si>
  <si>
    <t>Oplechování horních ploch zdí a nadezdívek (atik) z pozinkovaného plechu s povrchovou úpravou celoplošně lepené rš 670 mm</t>
  </si>
  <si>
    <t>764216643</t>
  </si>
  <si>
    <t>Oplechování parapetů z pozinkovaného plechu s povrchovou úpravou rovných celoplošně lepené, bez rohů rš 250 mm</t>
  </si>
  <si>
    <t>998764102</t>
  </si>
  <si>
    <t>Přesun hmot pro konstrukce klempířské stanovený z hmotnosti přesunovaného materiálu vodorovná dopravní vzdálenost do 50 m v objektech výšky přes 6 do 12 m</t>
  </si>
  <si>
    <t>Práce a dodávky M</t>
  </si>
  <si>
    <t>21-M</t>
  </si>
  <si>
    <t>Elektromontáže</t>
  </si>
  <si>
    <t>210220101</t>
  </si>
  <si>
    <t>Montáž hromosvodného vedení svodových vodičů s podpěrami, průměru do 10 mm</t>
  </si>
  <si>
    <t>35441077</t>
  </si>
  <si>
    <t>drát D 8mm AlMgSi</t>
  </si>
  <si>
    <t>210220301</t>
  </si>
  <si>
    <t>Montáž hromosvodného vedení svorek se 2 šrouby</t>
  </si>
  <si>
    <t>35441885</t>
  </si>
  <si>
    <t>svorka spojovací pro lano D 8-10mm</t>
  </si>
  <si>
    <t>210220362</t>
  </si>
  <si>
    <t>Montáž hromosvodného vedení zemnících desek a tyčí s připojením na svodové nebo uzemňovací vedení bez příslušenství tyčí, délky do 4,5 m</t>
  </si>
  <si>
    <t>R-003</t>
  </si>
  <si>
    <t xml:space="preserve">D+M Štítek na označení hromosvodu </t>
  </si>
  <si>
    <t>VRN - Vedlejší rozpočtové náklady</t>
  </si>
  <si>
    <t xml:space="preserve">    VRN3 - Zařízení staveniště</t>
  </si>
  <si>
    <t>VRN</t>
  </si>
  <si>
    <t>Vedlejší rozpočtové náklady</t>
  </si>
  <si>
    <t>VRN3</t>
  </si>
  <si>
    <t>Zařízení staveniště</t>
  </si>
  <si>
    <t>032903000</t>
  </si>
  <si>
    <t>Náklady na provoz a údržbu vybavení staveniště</t>
  </si>
  <si>
    <t>039103000</t>
  </si>
  <si>
    <t>Rozebrání, bourání a odvoz zařízení staveniště</t>
  </si>
  <si>
    <t>Oprava fasády jižního průčelí objektu internátu</t>
  </si>
  <si>
    <t>Hořice, Šalounova ulice</t>
  </si>
  <si>
    <t>Zemědělská akademie a Gymnázium Hořice - střední škola a vyšší odborná škola, Riegrova 1403, Hořice</t>
  </si>
  <si>
    <t>CZ066638364</t>
  </si>
  <si>
    <t>06668364</t>
  </si>
  <si>
    <t>Jižní průčelí</t>
  </si>
  <si>
    <t>622531012</t>
  </si>
  <si>
    <t>R-69903</t>
  </si>
  <si>
    <t>Vyčištění prostoru</t>
  </si>
  <si>
    <t>9 R-02</t>
  </si>
  <si>
    <t>Montáž omítkových profilů plastových, pozinkovaných nebo dřevěných upevněných vtlačením do podkladní vrstvy rohových s tkaninou</t>
  </si>
  <si>
    <t>59051486</t>
  </si>
  <si>
    <t>28375985</t>
  </si>
  <si>
    <t>deska EPS 100 fasádní λ=0,037 tl 160mm</t>
  </si>
  <si>
    <t>Omítka tenkovrstvá silikátová vnějších ploch probarvená bez penetrace zatíraná, zrnitost 1,5 mm stěn</t>
  </si>
  <si>
    <t>997013116</t>
  </si>
  <si>
    <t>Vnitrostaveništní doprava suti a vybouraných hmot vodorovně do 50 m svisle s použitím mechanizace pro budovy a haly výšky přes 18 do 21 m</t>
  </si>
  <si>
    <t>9 R-01</t>
  </si>
  <si>
    <t>Demontáž stávajícího zateplení jižní stěny</t>
  </si>
  <si>
    <t>9 R-03</t>
  </si>
  <si>
    <t>997013813</t>
  </si>
  <si>
    <t>Poplatek za uložení stavebního odpadu na skládce (skládkovné) z plastických hmot zatříděného do Katalogu odpadů pod kódem 17 02 03</t>
  </si>
  <si>
    <t xml:space="preserve">Montáž kontaktního zateplení lepením a mechanickým kotvením Příplatek k cenám za zápustnou montáž kotev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</si>
</sst>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%"/>
    <numFmt numFmtId="165" formatCode="dd\.mm\.yyyy"/>
    <numFmt numFmtId="166" formatCode="#,##0.000"/>
  </numFmts>
  <fonts count="39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7"/>
      <color rgb="FF979797"/>
      <name val="Arial CE"/>
      <family val="2"/>
      <charset val="238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FF0000"/>
      <name val="Arial CE"/>
      <family val="2"/>
    </font>
    <font>
      <sz val="12"/>
      <color rgb="FFFF0000"/>
      <name val="Arial CE"/>
      <family val="2"/>
    </font>
    <font>
      <sz val="10"/>
      <color rgb="FFFF0000"/>
      <name val="Arial CE"/>
      <family val="2"/>
    </font>
    <font>
      <sz val="8"/>
      <color rgb="FF0070C0"/>
      <name val="Arial CE"/>
      <family val="2"/>
    </font>
    <font>
      <sz val="12"/>
      <color rgb="FF0070C0"/>
      <name val="Arial CE"/>
      <family val="2"/>
    </font>
    <font>
      <sz val="10"/>
      <color rgb="FF0070C0"/>
      <name val="Arial CE"/>
      <family val="2"/>
    </font>
    <font>
      <sz val="8"/>
      <color rgb="FF00B050"/>
      <name val="Arial CE"/>
      <family val="2"/>
    </font>
    <font>
      <sz val="12"/>
      <color rgb="FF00B050"/>
      <name val="Arial CE"/>
      <family val="2"/>
    </font>
    <font>
      <sz val="10"/>
      <color rgb="FF00B050"/>
      <name val="Arial CE"/>
      <family val="2"/>
    </font>
    <font>
      <sz val="8"/>
      <color theme="9"/>
      <name val="Arial CE"/>
      <family val="2"/>
    </font>
    <font>
      <sz val="12"/>
      <color theme="9"/>
      <name val="Arial CE"/>
      <family val="2"/>
    </font>
    <font>
      <sz val="10"/>
      <color theme="9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15" fillId="4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4" fontId="6" fillId="0" borderId="16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4" fontId="7" fillId="0" borderId="16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4" fontId="16" fillId="0" borderId="0" xfId="0" applyNumberFormat="1" applyFont="1"/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5" fillId="0" borderId="17" xfId="0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166" fontId="15" fillId="0" borderId="17" xfId="0" applyNumberFormat="1" applyFont="1" applyBorder="1" applyAlignment="1">
      <alignment vertical="center"/>
    </xf>
    <xf numFmtId="4" fontId="15" fillId="2" borderId="17" xfId="0" applyNumberFormat="1" applyFont="1" applyFill="1" applyBorder="1" applyAlignment="1" applyProtection="1">
      <alignment vertical="center"/>
      <protection locked="0"/>
    </xf>
    <xf numFmtId="4" fontId="15" fillId="0" borderId="17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6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24" fillId="0" borderId="17" xfId="0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 wrapText="1"/>
    </xf>
    <xf numFmtId="166" fontId="24" fillId="0" borderId="17" xfId="0" applyNumberFormat="1" applyFont="1" applyBorder="1" applyAlignment="1">
      <alignment vertical="center"/>
    </xf>
    <xf numFmtId="4" fontId="24" fillId="2" borderId="17" xfId="0" applyNumberFormat="1" applyFont="1" applyFill="1" applyBorder="1" applyAlignment="1" applyProtection="1">
      <alignment vertical="center"/>
      <protection locked="0"/>
    </xf>
    <xf numFmtId="4" fontId="24" fillId="0" borderId="17" xfId="0" applyNumberFormat="1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4" fontId="15" fillId="0" borderId="1" xfId="0" applyNumberFormat="1" applyFont="1" applyBorder="1" applyAlignment="1" applyProtection="1">
      <alignment vertical="center"/>
      <protection locked="0"/>
    </xf>
    <xf numFmtId="4" fontId="27" fillId="0" borderId="0" xfId="0" applyNumberFormat="1" applyFont="1"/>
    <xf numFmtId="4" fontId="0" fillId="0" borderId="0" xfId="0" applyNumberFormat="1"/>
    <xf numFmtId="4" fontId="27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28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8" fillId="0" borderId="0" xfId="0" applyNumberFormat="1" applyFont="1"/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30" fillId="0" borderId="0" xfId="0" applyNumberFormat="1" applyFont="1"/>
    <xf numFmtId="4" fontId="30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/>
    </xf>
    <xf numFmtId="4" fontId="32" fillId="0" borderId="0" xfId="0" applyNumberFormat="1" applyFont="1" applyAlignment="1">
      <alignment vertical="center"/>
    </xf>
    <xf numFmtId="4" fontId="30" fillId="0" borderId="0" xfId="0" applyNumberFormat="1" applyFont="1" applyAlignment="1">
      <alignment horizontal="center" vertical="center" wrapText="1"/>
    </xf>
    <xf numFmtId="4" fontId="33" fillId="0" borderId="0" xfId="0" applyNumberFormat="1" applyFont="1"/>
    <xf numFmtId="4" fontId="33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/>
    </xf>
    <xf numFmtId="4" fontId="33" fillId="0" borderId="0" xfId="0" applyNumberFormat="1" applyFont="1" applyAlignment="1">
      <alignment horizontal="center" vertical="center" wrapText="1"/>
    </xf>
    <xf numFmtId="4" fontId="36" fillId="0" borderId="0" xfId="0" applyNumberFormat="1" applyFont="1"/>
    <xf numFmtId="4" fontId="36" fillId="0" borderId="0" xfId="0" applyNumberFormat="1" applyFont="1" applyAlignment="1">
      <alignment vertical="center"/>
    </xf>
    <xf numFmtId="4" fontId="37" fillId="0" borderId="0" xfId="0" applyNumberFormat="1" applyFont="1" applyAlignment="1">
      <alignment vertical="center"/>
    </xf>
    <xf numFmtId="4" fontId="38" fillId="0" borderId="0" xfId="0" applyNumberFormat="1" applyFont="1" applyAlignment="1">
      <alignment vertical="center"/>
    </xf>
    <xf numFmtId="4" fontId="36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0" fillId="0" borderId="6" xfId="0" applyNumberForma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4" fontId="27" fillId="0" borderId="1" xfId="0" applyNumberFormat="1" applyFont="1" applyBorder="1" applyAlignment="1">
      <alignment vertical="center"/>
    </xf>
    <xf numFmtId="4" fontId="30" fillId="0" borderId="1" xfId="0" applyNumberFormat="1" applyFont="1" applyBorder="1" applyAlignment="1">
      <alignment vertical="center"/>
    </xf>
    <xf numFmtId="4" fontId="33" fillId="0" borderId="1" xfId="0" applyNumberFormat="1" applyFont="1" applyBorder="1" applyAlignment="1">
      <alignment vertical="center"/>
    </xf>
    <xf numFmtId="4" fontId="36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4" fontId="16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4" fontId="12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colors>
    <mruColors>
      <color rgb="FF00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abSelected="1" workbookViewId="0">
      <selection activeCell="K4" sqref="K4:AO4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4" width="2.66406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</cols>
  <sheetData>
    <row r="1" spans="2:44" ht="6.95" customHeight="1" x14ac:dyDescent="0.2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5"/>
    </row>
    <row r="2" spans="2:44" ht="24.95" customHeight="1" x14ac:dyDescent="0.2">
      <c r="B2" s="15"/>
      <c r="D2" s="16" t="s">
        <v>0</v>
      </c>
      <c r="AR2" s="15"/>
    </row>
    <row r="3" spans="2:44" ht="12" customHeight="1" x14ac:dyDescent="0.2">
      <c r="B3" s="15"/>
      <c r="D3" s="17"/>
      <c r="K3" s="183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R3" s="15"/>
    </row>
    <row r="4" spans="2:44" ht="36.950000000000003" customHeight="1" x14ac:dyDescent="0.2">
      <c r="B4" s="15"/>
      <c r="D4" s="19" t="s">
        <v>2</v>
      </c>
      <c r="K4" s="185" t="s">
        <v>160</v>
      </c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R4" s="15"/>
    </row>
    <row r="5" spans="2:44" ht="12" customHeight="1" x14ac:dyDescent="0.2">
      <c r="B5" s="15"/>
      <c r="D5" s="20"/>
      <c r="K5" s="18" t="s">
        <v>4</v>
      </c>
      <c r="AK5" s="20" t="s">
        <v>5</v>
      </c>
      <c r="AN5" s="18" t="s">
        <v>4</v>
      </c>
      <c r="AR5" s="15"/>
    </row>
    <row r="6" spans="2:44" ht="12" customHeight="1" x14ac:dyDescent="0.2">
      <c r="B6" s="15"/>
      <c r="D6" s="20" t="s">
        <v>6</v>
      </c>
      <c r="K6" s="18" t="s">
        <v>161</v>
      </c>
      <c r="AK6" s="20" t="s">
        <v>7</v>
      </c>
      <c r="AN6" s="155">
        <v>44819</v>
      </c>
      <c r="AR6" s="15"/>
    </row>
    <row r="7" spans="2:44" ht="14.45" customHeight="1" x14ac:dyDescent="0.2">
      <c r="B7" s="15"/>
      <c r="AR7" s="15"/>
    </row>
    <row r="8" spans="2:44" ht="12" customHeight="1" x14ac:dyDescent="0.2">
      <c r="B8" s="15"/>
      <c r="D8" s="20" t="s">
        <v>8</v>
      </c>
      <c r="AK8" s="20" t="s">
        <v>9</v>
      </c>
      <c r="AN8" s="154" t="s">
        <v>164</v>
      </c>
      <c r="AR8" s="15"/>
    </row>
    <row r="9" spans="2:44" ht="18.399999999999999" customHeight="1" x14ac:dyDescent="0.2">
      <c r="B9" s="15"/>
      <c r="E9" s="18" t="s">
        <v>162</v>
      </c>
      <c r="AK9" s="20" t="s">
        <v>10</v>
      </c>
      <c r="AN9" s="18" t="s">
        <v>163</v>
      </c>
      <c r="AR9" s="15"/>
    </row>
    <row r="10" spans="2:44" ht="6.95" customHeight="1" x14ac:dyDescent="0.2">
      <c r="B10" s="15"/>
      <c r="AR10" s="15"/>
    </row>
    <row r="11" spans="2:44" ht="12" customHeight="1" x14ac:dyDescent="0.2">
      <c r="B11" s="15"/>
      <c r="D11" s="20" t="s">
        <v>11</v>
      </c>
      <c r="AK11" s="20" t="s">
        <v>9</v>
      </c>
      <c r="AN11" s="21"/>
      <c r="AR11" s="15"/>
    </row>
    <row r="12" spans="2:44" ht="12.75" x14ac:dyDescent="0.2">
      <c r="B12" s="15"/>
      <c r="E12" s="186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20" t="s">
        <v>10</v>
      </c>
      <c r="AN12" s="21"/>
      <c r="AR12" s="15"/>
    </row>
    <row r="13" spans="2:44" ht="6.95" customHeight="1" x14ac:dyDescent="0.2">
      <c r="B13" s="15"/>
      <c r="AR13" s="15"/>
    </row>
    <row r="14" spans="2:44" ht="6.95" customHeight="1" x14ac:dyDescent="0.2">
      <c r="B14" s="15"/>
      <c r="AR14" s="15"/>
    </row>
    <row r="15" spans="2:44" ht="6.95" customHeight="1" x14ac:dyDescent="0.2">
      <c r="B15" s="15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R15" s="15"/>
    </row>
    <row r="16" spans="2:44" s="1" customFormat="1" ht="25.9" customHeight="1" x14ac:dyDescent="0.2">
      <c r="B16" s="24"/>
      <c r="D16" s="25" t="s">
        <v>12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153"/>
      <c r="AJ16" s="26"/>
      <c r="AK16" s="188">
        <f>ROUND(AG43,2)</f>
        <v>0</v>
      </c>
      <c r="AL16" s="189"/>
      <c r="AM16" s="189"/>
      <c r="AN16" s="189"/>
      <c r="AO16" s="189"/>
      <c r="AR16" s="24"/>
    </row>
    <row r="17" spans="2:44" s="1" customFormat="1" ht="6.95" customHeight="1" x14ac:dyDescent="0.2">
      <c r="B17" s="24"/>
      <c r="AR17" s="24"/>
    </row>
    <row r="18" spans="2:44" s="1" customFormat="1" ht="12.75" x14ac:dyDescent="0.2">
      <c r="B18" s="24"/>
      <c r="L18" s="190" t="s">
        <v>13</v>
      </c>
      <c r="M18" s="190"/>
      <c r="N18" s="190"/>
      <c r="O18" s="190"/>
      <c r="P18" s="190"/>
      <c r="W18" s="190" t="s">
        <v>14</v>
      </c>
      <c r="X18" s="190"/>
      <c r="Y18" s="190"/>
      <c r="Z18" s="190"/>
      <c r="AA18" s="190"/>
      <c r="AB18" s="190"/>
      <c r="AC18" s="190"/>
      <c r="AD18" s="190"/>
      <c r="AE18" s="190"/>
      <c r="AK18" s="190" t="s">
        <v>15</v>
      </c>
      <c r="AL18" s="190"/>
      <c r="AM18" s="190"/>
      <c r="AN18" s="190"/>
      <c r="AO18" s="190"/>
      <c r="AR18" s="24"/>
    </row>
    <row r="19" spans="2:44" s="2" customFormat="1" ht="14.45" customHeight="1" x14ac:dyDescent="0.2">
      <c r="B19" s="27"/>
      <c r="D19" s="20" t="s">
        <v>16</v>
      </c>
      <c r="F19" s="20" t="s">
        <v>17</v>
      </c>
      <c r="L19" s="170">
        <v>0.21</v>
      </c>
      <c r="M19" s="171"/>
      <c r="N19" s="171"/>
      <c r="O19" s="171"/>
      <c r="P19" s="171"/>
      <c r="W19" s="172">
        <f>AK16</f>
        <v>0</v>
      </c>
      <c r="X19" s="171"/>
      <c r="Y19" s="171"/>
      <c r="Z19" s="171"/>
      <c r="AA19" s="171"/>
      <c r="AB19" s="171"/>
      <c r="AC19" s="171"/>
      <c r="AD19" s="171"/>
      <c r="AE19" s="171"/>
      <c r="AK19" s="172">
        <f>W19*L19</f>
        <v>0</v>
      </c>
      <c r="AL19" s="171"/>
      <c r="AM19" s="171"/>
      <c r="AN19" s="171"/>
      <c r="AO19" s="171"/>
      <c r="AR19" s="27"/>
    </row>
    <row r="20" spans="2:44" s="2" customFormat="1" ht="14.45" customHeight="1" x14ac:dyDescent="0.2">
      <c r="B20" s="27"/>
      <c r="F20" s="20" t="s">
        <v>18</v>
      </c>
      <c r="L20" s="170">
        <v>0.15</v>
      </c>
      <c r="M20" s="171"/>
      <c r="N20" s="171"/>
      <c r="O20" s="171"/>
      <c r="P20" s="171"/>
      <c r="W20" s="172"/>
      <c r="X20" s="171"/>
      <c r="Y20" s="171"/>
      <c r="Z20" s="171"/>
      <c r="AA20" s="171"/>
      <c r="AB20" s="171"/>
      <c r="AC20" s="171"/>
      <c r="AD20" s="171"/>
      <c r="AE20" s="171"/>
      <c r="AK20" s="172"/>
      <c r="AL20" s="171"/>
      <c r="AM20" s="171"/>
      <c r="AN20" s="171"/>
      <c r="AO20" s="171"/>
      <c r="AR20" s="27"/>
    </row>
    <row r="21" spans="2:44" s="2" customFormat="1" ht="14.45" hidden="1" customHeight="1" x14ac:dyDescent="0.2">
      <c r="B21" s="27"/>
      <c r="F21" s="20" t="s">
        <v>19</v>
      </c>
      <c r="L21" s="170">
        <v>0.21</v>
      </c>
      <c r="M21" s="171"/>
      <c r="N21" s="171"/>
      <c r="O21" s="171"/>
      <c r="P21" s="171"/>
      <c r="W21" s="172" t="e">
        <f>ROUND(#REF!, 2)</f>
        <v>#REF!</v>
      </c>
      <c r="X21" s="171"/>
      <c r="Y21" s="171"/>
      <c r="Z21" s="171"/>
      <c r="AA21" s="171"/>
      <c r="AB21" s="171"/>
      <c r="AC21" s="171"/>
      <c r="AD21" s="171"/>
      <c r="AE21" s="171"/>
      <c r="AK21" s="172">
        <v>0</v>
      </c>
      <c r="AL21" s="171"/>
      <c r="AM21" s="171"/>
      <c r="AN21" s="171"/>
      <c r="AO21" s="171"/>
      <c r="AR21" s="27"/>
    </row>
    <row r="22" spans="2:44" s="2" customFormat="1" ht="14.45" hidden="1" customHeight="1" x14ac:dyDescent="0.2">
      <c r="B22" s="27"/>
      <c r="F22" s="20" t="s">
        <v>20</v>
      </c>
      <c r="L22" s="170">
        <v>0.15</v>
      </c>
      <c r="M22" s="171"/>
      <c r="N22" s="171"/>
      <c r="O22" s="171"/>
      <c r="P22" s="171"/>
      <c r="W22" s="172" t="e">
        <f>ROUND(#REF!, 2)</f>
        <v>#REF!</v>
      </c>
      <c r="X22" s="171"/>
      <c r="Y22" s="171"/>
      <c r="Z22" s="171"/>
      <c r="AA22" s="171"/>
      <c r="AB22" s="171"/>
      <c r="AC22" s="171"/>
      <c r="AD22" s="171"/>
      <c r="AE22" s="171"/>
      <c r="AK22" s="172">
        <v>0</v>
      </c>
      <c r="AL22" s="171"/>
      <c r="AM22" s="171"/>
      <c r="AN22" s="171"/>
      <c r="AO22" s="171"/>
      <c r="AR22" s="27"/>
    </row>
    <row r="23" spans="2:44" s="2" customFormat="1" ht="14.45" hidden="1" customHeight="1" x14ac:dyDescent="0.2">
      <c r="B23" s="27"/>
      <c r="F23" s="20" t="s">
        <v>21</v>
      </c>
      <c r="L23" s="170">
        <v>0</v>
      </c>
      <c r="M23" s="171"/>
      <c r="N23" s="171"/>
      <c r="O23" s="171"/>
      <c r="P23" s="171"/>
      <c r="W23" s="172" t="e">
        <f>ROUND(#REF!, 2)</f>
        <v>#REF!</v>
      </c>
      <c r="X23" s="171"/>
      <c r="Y23" s="171"/>
      <c r="Z23" s="171"/>
      <c r="AA23" s="171"/>
      <c r="AB23" s="171"/>
      <c r="AC23" s="171"/>
      <c r="AD23" s="171"/>
      <c r="AE23" s="171"/>
      <c r="AK23" s="172">
        <v>0</v>
      </c>
      <c r="AL23" s="171"/>
      <c r="AM23" s="171"/>
      <c r="AN23" s="171"/>
      <c r="AO23" s="171"/>
      <c r="AR23" s="27"/>
    </row>
    <row r="24" spans="2:44" s="1" customFormat="1" ht="6.95" customHeight="1" x14ac:dyDescent="0.2">
      <c r="B24" s="24"/>
      <c r="AR24" s="24"/>
    </row>
    <row r="25" spans="2:44" s="1" customFormat="1" ht="25.9" customHeight="1" x14ac:dyDescent="0.2">
      <c r="B25" s="24"/>
      <c r="C25" s="28"/>
      <c r="D25" s="29" t="s">
        <v>22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 t="s">
        <v>23</v>
      </c>
      <c r="U25" s="30"/>
      <c r="V25" s="30"/>
      <c r="W25" s="30"/>
      <c r="X25" s="179" t="s">
        <v>24</v>
      </c>
      <c r="Y25" s="166"/>
      <c r="Z25" s="166"/>
      <c r="AA25" s="166"/>
      <c r="AB25" s="166"/>
      <c r="AC25" s="30"/>
      <c r="AD25" s="30"/>
      <c r="AE25" s="30"/>
      <c r="AF25" s="30"/>
      <c r="AG25" s="30"/>
      <c r="AH25" s="30"/>
      <c r="AI25" s="30"/>
      <c r="AJ25" s="30"/>
      <c r="AK25" s="165">
        <f>SUM(AK16:AK23)</f>
        <v>0</v>
      </c>
      <c r="AL25" s="166"/>
      <c r="AM25" s="166"/>
      <c r="AN25" s="166"/>
      <c r="AO25" s="167"/>
      <c r="AP25" s="28"/>
      <c r="AQ25" s="28"/>
      <c r="AR25" s="24"/>
    </row>
    <row r="26" spans="2:44" s="1" customFormat="1" ht="6.95" customHeight="1" x14ac:dyDescent="0.2">
      <c r="B26" s="24"/>
      <c r="AR26" s="24"/>
    </row>
    <row r="27" spans="2:44" s="1" customFormat="1" ht="6.95" customHeight="1" x14ac:dyDescent="0.2"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24"/>
    </row>
    <row r="31" spans="2:44" s="1" customFormat="1" ht="6.95" customHeight="1" x14ac:dyDescent="0.2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4"/>
    </row>
    <row r="32" spans="2:44" s="1" customFormat="1" ht="24.95" customHeight="1" x14ac:dyDescent="0.2">
      <c r="B32" s="24"/>
      <c r="C32" s="16" t="s">
        <v>25</v>
      </c>
      <c r="AR32" s="24"/>
    </row>
    <row r="33" spans="1:44" s="3" customFormat="1" ht="12" customHeight="1" x14ac:dyDescent="0.2">
      <c r="B33" s="36"/>
      <c r="C33" s="20" t="s">
        <v>1</v>
      </c>
      <c r="AR33" s="36"/>
    </row>
    <row r="34" spans="1:44" s="4" customFormat="1" ht="36.950000000000003" customHeight="1" x14ac:dyDescent="0.2">
      <c r="B34" s="37"/>
      <c r="C34" s="38" t="s">
        <v>2</v>
      </c>
      <c r="L34" s="180" t="str">
        <f>K4</f>
        <v>Oprava fasády jižního průčelí objektu internátu</v>
      </c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R34" s="37"/>
    </row>
    <row r="35" spans="1:44" s="1" customFormat="1" ht="6.95" customHeight="1" x14ac:dyDescent="0.2">
      <c r="B35" s="24"/>
      <c r="AR35" s="24"/>
    </row>
    <row r="36" spans="1:44" s="1" customFormat="1" ht="12" customHeight="1" x14ac:dyDescent="0.2">
      <c r="B36" s="24"/>
      <c r="C36" s="20" t="s">
        <v>6</v>
      </c>
      <c r="L36" s="39" t="str">
        <f>IF(K6="","",K6)</f>
        <v>Hořice, Šalounova ulice</v>
      </c>
      <c r="AI36" s="20"/>
      <c r="AM36" s="182">
        <f>IF(AN6= "","",AN6)</f>
        <v>44819</v>
      </c>
      <c r="AN36" s="182"/>
      <c r="AR36" s="24"/>
    </row>
    <row r="37" spans="1:44" s="1" customFormat="1" ht="6.95" customHeight="1" x14ac:dyDescent="0.2">
      <c r="B37" s="24"/>
      <c r="AR37" s="24"/>
    </row>
    <row r="38" spans="1:44" s="1" customFormat="1" ht="40.15" customHeight="1" x14ac:dyDescent="0.2">
      <c r="B38" s="24"/>
      <c r="C38" s="20" t="s">
        <v>8</v>
      </c>
      <c r="L38" s="3" t="str">
        <f>IF(E9= "","",E9)</f>
        <v>Zemědělská akademie a Gymnázium Hořice - střední škola a vyšší odborná škola, Riegrova 1403, Hořice</v>
      </c>
      <c r="AI38" s="20"/>
      <c r="AM38" s="177"/>
      <c r="AN38" s="178"/>
      <c r="AO38" s="178"/>
      <c r="AP38" s="178"/>
      <c r="AR38" s="24"/>
    </row>
    <row r="39" spans="1:44" s="1" customFormat="1" ht="15.2" customHeight="1" x14ac:dyDescent="0.2">
      <c r="B39" s="24"/>
      <c r="C39" s="20" t="s">
        <v>11</v>
      </c>
      <c r="L39" s="3">
        <f>IF(E12= "Vyplň údaj","",E12)</f>
        <v>0</v>
      </c>
      <c r="AI39" s="20"/>
      <c r="AM39" s="177"/>
      <c r="AN39" s="178"/>
      <c r="AO39" s="178"/>
      <c r="AP39" s="178"/>
      <c r="AR39" s="24"/>
    </row>
    <row r="40" spans="1:44" s="1" customFormat="1" ht="10.9" customHeight="1" x14ac:dyDescent="0.2">
      <c r="B40" s="24"/>
      <c r="AR40" s="24"/>
    </row>
    <row r="41" spans="1:44" s="1" customFormat="1" ht="29.25" customHeight="1" x14ac:dyDescent="0.2">
      <c r="B41" s="24"/>
      <c r="C41" s="173" t="s">
        <v>26</v>
      </c>
      <c r="D41" s="174"/>
      <c r="E41" s="174"/>
      <c r="F41" s="174"/>
      <c r="G41" s="174"/>
      <c r="H41" s="41"/>
      <c r="I41" s="175" t="s">
        <v>27</v>
      </c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6" t="s">
        <v>28</v>
      </c>
      <c r="AH41" s="174"/>
      <c r="AI41" s="174"/>
      <c r="AJ41" s="174"/>
      <c r="AK41" s="174"/>
      <c r="AL41" s="174"/>
      <c r="AM41" s="174"/>
      <c r="AN41" s="175" t="s">
        <v>29</v>
      </c>
      <c r="AO41" s="174"/>
      <c r="AP41" s="174"/>
      <c r="AQ41" s="42"/>
      <c r="AR41" s="24"/>
    </row>
    <row r="42" spans="1:44" s="1" customFormat="1" ht="10.9" customHeight="1" x14ac:dyDescent="0.2">
      <c r="B42" s="24"/>
      <c r="AR42" s="24"/>
    </row>
    <row r="43" spans="1:44" s="5" customFormat="1" ht="32.450000000000003" customHeight="1" x14ac:dyDescent="0.2">
      <c r="B43" s="43"/>
      <c r="C43" s="44" t="s">
        <v>31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168">
        <f>ROUND(SUM(AG44:AG45),2)</f>
        <v>0</v>
      </c>
      <c r="AH43" s="168"/>
      <c r="AI43" s="168"/>
      <c r="AJ43" s="168"/>
      <c r="AK43" s="168"/>
      <c r="AL43" s="168"/>
      <c r="AM43" s="168"/>
      <c r="AN43" s="169">
        <f>SUM(AN44:AP45)</f>
        <v>0</v>
      </c>
      <c r="AO43" s="169"/>
      <c r="AP43" s="169"/>
      <c r="AQ43" s="47"/>
      <c r="AR43" s="43"/>
    </row>
    <row r="44" spans="1:44" s="6" customFormat="1" ht="24.75" customHeight="1" x14ac:dyDescent="0.2">
      <c r="A44" s="48"/>
      <c r="B44" s="49"/>
      <c r="C44" s="50"/>
      <c r="D44" s="162"/>
      <c r="E44" s="162"/>
      <c r="F44" s="162"/>
      <c r="G44" s="162"/>
      <c r="H44" s="162"/>
      <c r="I44" s="51"/>
      <c r="J44" s="162" t="s">
        <v>33</v>
      </c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3">
        <f>STAV!J19</f>
        <v>0</v>
      </c>
      <c r="AH44" s="164"/>
      <c r="AI44" s="164"/>
      <c r="AJ44" s="164"/>
      <c r="AK44" s="164"/>
      <c r="AL44" s="164"/>
      <c r="AM44" s="164"/>
      <c r="AN44" s="163">
        <f>STAV!J28</f>
        <v>0</v>
      </c>
      <c r="AO44" s="164"/>
      <c r="AP44" s="164"/>
      <c r="AQ44" s="52"/>
      <c r="AR44" s="49"/>
    </row>
    <row r="45" spans="1:44" s="6" customFormat="1" ht="16.5" customHeight="1" x14ac:dyDescent="0.2">
      <c r="A45" s="48"/>
      <c r="B45" s="49"/>
      <c r="C45" s="50"/>
      <c r="D45" s="162"/>
      <c r="E45" s="162"/>
      <c r="F45" s="162"/>
      <c r="G45" s="162"/>
      <c r="H45" s="162"/>
      <c r="I45" s="51"/>
      <c r="J45" s="162" t="s">
        <v>34</v>
      </c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3">
        <f>VRN!J20</f>
        <v>0</v>
      </c>
      <c r="AH45" s="164"/>
      <c r="AI45" s="164"/>
      <c r="AJ45" s="164"/>
      <c r="AK45" s="164"/>
      <c r="AL45" s="164"/>
      <c r="AM45" s="164"/>
      <c r="AN45" s="163">
        <f>VRN!J29</f>
        <v>0</v>
      </c>
      <c r="AO45" s="164"/>
      <c r="AP45" s="164"/>
      <c r="AQ45" s="52"/>
      <c r="AR45" s="49"/>
    </row>
    <row r="46" spans="1:44" s="1" customFormat="1" ht="30" customHeight="1" x14ac:dyDescent="0.2">
      <c r="B46" s="24"/>
      <c r="AR46" s="24"/>
    </row>
    <row r="47" spans="1:44" s="1" customFormat="1" ht="6.95" customHeight="1" x14ac:dyDescent="0.2"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24"/>
    </row>
  </sheetData>
  <mergeCells count="42">
    <mergeCell ref="AK20:AO20"/>
    <mergeCell ref="L34:AO34"/>
    <mergeCell ref="AM36:AN36"/>
    <mergeCell ref="AM38:AP38"/>
    <mergeCell ref="K3:AO3"/>
    <mergeCell ref="K4:AO4"/>
    <mergeCell ref="E12:AJ12"/>
    <mergeCell ref="AK16:AO16"/>
    <mergeCell ref="L20:P20"/>
    <mergeCell ref="W20:AE20"/>
    <mergeCell ref="L18:P18"/>
    <mergeCell ref="W18:AE18"/>
    <mergeCell ref="AK18:AO18"/>
    <mergeCell ref="L19:P19"/>
    <mergeCell ref="W19:AE19"/>
    <mergeCell ref="AK19:AO19"/>
    <mergeCell ref="L21:P21"/>
    <mergeCell ref="W21:AE21"/>
    <mergeCell ref="AK21:AO21"/>
    <mergeCell ref="C41:G41"/>
    <mergeCell ref="I41:AF41"/>
    <mergeCell ref="AG41:AM41"/>
    <mergeCell ref="AN41:AP41"/>
    <mergeCell ref="AM39:AP39"/>
    <mergeCell ref="L22:P22"/>
    <mergeCell ref="W22:AE22"/>
    <mergeCell ref="AK22:AO22"/>
    <mergeCell ref="L23:P23"/>
    <mergeCell ref="W23:AE23"/>
    <mergeCell ref="AK23:AO23"/>
    <mergeCell ref="X25:AB25"/>
    <mergeCell ref="D45:H45"/>
    <mergeCell ref="J45:AF45"/>
    <mergeCell ref="AG45:AM45"/>
    <mergeCell ref="AN45:AP45"/>
    <mergeCell ref="AK25:AO25"/>
    <mergeCell ref="AG43:AM43"/>
    <mergeCell ref="AN43:AP43"/>
    <mergeCell ref="D44:H44"/>
    <mergeCell ref="J44:AF44"/>
    <mergeCell ref="AG44:AM44"/>
    <mergeCell ref="AN44:AP44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33"/>
  <sheetViews>
    <sheetView topLeftCell="A8" workbookViewId="0">
      <selection activeCell="I81" sqref="I81:I13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3" max="13" width="9.33203125" style="124"/>
    <col min="14" max="14" width="9.33203125" style="137"/>
    <col min="15" max="15" width="10.1640625" style="142" bestFit="1" customWidth="1"/>
    <col min="16" max="16" width="10.1640625" style="147" bestFit="1" customWidth="1"/>
    <col min="17" max="18" width="11.83203125" style="125" customWidth="1"/>
    <col min="19" max="19" width="12.6640625" style="125" customWidth="1"/>
    <col min="20" max="26" width="9.33203125" style="125"/>
  </cols>
  <sheetData>
    <row r="1" spans="2:26" ht="6.95" customHeight="1" x14ac:dyDescent="0.2">
      <c r="B1" s="13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2:26" ht="24.95" customHeight="1" x14ac:dyDescent="0.2">
      <c r="B2" s="15"/>
      <c r="D2" s="16" t="s">
        <v>35</v>
      </c>
      <c r="L2" s="15"/>
    </row>
    <row r="3" spans="2:26" ht="6.95" customHeight="1" x14ac:dyDescent="0.2">
      <c r="B3" s="15"/>
      <c r="L3" s="15"/>
    </row>
    <row r="4" spans="2:26" ht="12" customHeight="1" x14ac:dyDescent="0.2">
      <c r="B4" s="15"/>
      <c r="D4" s="20" t="s">
        <v>2</v>
      </c>
      <c r="L4" s="15"/>
    </row>
    <row r="5" spans="2:26" ht="26.25" customHeight="1" x14ac:dyDescent="0.2">
      <c r="B5" s="15"/>
      <c r="E5" s="192" t="str">
        <f>REKAP!K4</f>
        <v>Oprava fasády jižního průčelí objektu internátu</v>
      </c>
      <c r="F5" s="193"/>
      <c r="G5" s="193"/>
      <c r="H5" s="193"/>
      <c r="L5" s="15"/>
    </row>
    <row r="6" spans="2:26" s="1" customFormat="1" ht="12" customHeight="1" x14ac:dyDescent="0.2">
      <c r="B6" s="24"/>
      <c r="D6" s="20" t="s">
        <v>36</v>
      </c>
      <c r="L6" s="24"/>
      <c r="M6" s="126"/>
      <c r="N6" s="138"/>
      <c r="O6" s="143"/>
      <c r="P6" s="148"/>
      <c r="Q6" s="127"/>
      <c r="R6" s="127"/>
      <c r="S6" s="127"/>
      <c r="T6" s="127"/>
      <c r="U6" s="127"/>
      <c r="V6" s="127"/>
      <c r="W6" s="127"/>
      <c r="X6" s="127"/>
      <c r="Y6" s="127"/>
      <c r="Z6" s="127"/>
    </row>
    <row r="7" spans="2:26" s="1" customFormat="1" ht="16.5" customHeight="1" x14ac:dyDescent="0.2">
      <c r="B7" s="24"/>
      <c r="E7" s="180" t="s">
        <v>165</v>
      </c>
      <c r="F7" s="194"/>
      <c r="G7" s="194"/>
      <c r="H7" s="194"/>
      <c r="L7" s="24"/>
      <c r="M7" s="126"/>
      <c r="N7" s="138"/>
      <c r="O7" s="143"/>
      <c r="P7" s="148"/>
      <c r="Q7" s="127"/>
      <c r="R7" s="127"/>
      <c r="S7" s="127"/>
      <c r="T7" s="127"/>
      <c r="U7" s="127"/>
      <c r="V7" s="127"/>
      <c r="W7" s="127"/>
      <c r="X7" s="127"/>
      <c r="Y7" s="127"/>
      <c r="Z7" s="127"/>
    </row>
    <row r="8" spans="2:26" s="1" customFormat="1" x14ac:dyDescent="0.2">
      <c r="B8" s="24"/>
      <c r="L8" s="24"/>
      <c r="M8" s="126"/>
      <c r="N8" s="138"/>
      <c r="O8" s="143"/>
      <c r="P8" s="148"/>
      <c r="Q8" s="127"/>
      <c r="R8" s="127"/>
      <c r="S8" s="127"/>
      <c r="T8" s="127"/>
      <c r="U8" s="127"/>
      <c r="V8" s="127"/>
      <c r="W8" s="127"/>
      <c r="X8" s="127"/>
      <c r="Y8" s="127"/>
      <c r="Z8" s="127"/>
    </row>
    <row r="9" spans="2:26" s="1" customFormat="1" ht="12" customHeight="1" x14ac:dyDescent="0.2">
      <c r="B9" s="24"/>
      <c r="D9" s="20" t="s">
        <v>6</v>
      </c>
      <c r="F9" s="18" t="str">
        <f>REKAP!K6</f>
        <v>Hořice, Šalounova ulice</v>
      </c>
      <c r="I9" s="20" t="s">
        <v>7</v>
      </c>
      <c r="J9" s="40">
        <f>REKAP!AN6</f>
        <v>44819</v>
      </c>
      <c r="L9" s="24"/>
      <c r="M9" s="126"/>
      <c r="N9" s="138"/>
      <c r="O9" s="143"/>
      <c r="P9" s="148"/>
      <c r="Q9" s="127"/>
      <c r="R9" s="127"/>
      <c r="S9" s="127"/>
      <c r="T9" s="127"/>
      <c r="U9" s="127"/>
      <c r="V9" s="127"/>
      <c r="W9" s="127"/>
      <c r="X9" s="127"/>
      <c r="Y9" s="127"/>
      <c r="Z9" s="127"/>
    </row>
    <row r="10" spans="2:26" s="1" customFormat="1" ht="10.9" customHeight="1" x14ac:dyDescent="0.2">
      <c r="B10" s="24"/>
      <c r="L10" s="24"/>
      <c r="M10" s="126"/>
      <c r="N10" s="138"/>
      <c r="O10" s="143"/>
      <c r="P10" s="148"/>
      <c r="Q10" s="127"/>
      <c r="R10" s="127"/>
      <c r="S10" s="127"/>
      <c r="T10" s="127"/>
      <c r="U10" s="127"/>
      <c r="V10" s="127"/>
      <c r="W10" s="127"/>
      <c r="X10" s="127"/>
      <c r="Y10" s="127"/>
      <c r="Z10" s="127"/>
    </row>
    <row r="11" spans="2:26" s="1" customFormat="1" ht="12" customHeight="1" x14ac:dyDescent="0.2">
      <c r="B11" s="24"/>
      <c r="D11" s="20" t="s">
        <v>8</v>
      </c>
      <c r="I11" s="20" t="s">
        <v>9</v>
      </c>
      <c r="J11" s="154" t="str">
        <f>REKAP!AN8</f>
        <v>06668364</v>
      </c>
      <c r="L11" s="24"/>
      <c r="M11" s="126"/>
      <c r="N11" s="138"/>
      <c r="O11" s="143"/>
      <c r="P11" s="148"/>
      <c r="Q11" s="127"/>
      <c r="R11" s="127"/>
      <c r="S11" s="127"/>
      <c r="T11" s="127"/>
      <c r="U11" s="127"/>
      <c r="V11" s="127"/>
      <c r="W11" s="127"/>
      <c r="X11" s="127"/>
      <c r="Y11" s="127"/>
      <c r="Z11" s="127"/>
    </row>
    <row r="12" spans="2:26" s="1" customFormat="1" ht="18" customHeight="1" x14ac:dyDescent="0.2">
      <c r="B12" s="24"/>
      <c r="E12" s="18" t="str">
        <f>REKAP!L38</f>
        <v>Zemědělská akademie a Gymnázium Hořice - střední škola a vyšší odborná škola, Riegrova 1403, Hořice</v>
      </c>
      <c r="I12" s="20" t="s">
        <v>10</v>
      </c>
      <c r="J12" s="18" t="str">
        <f>REKAP!AN9</f>
        <v>CZ066638364</v>
      </c>
      <c r="L12" s="24"/>
      <c r="M12" s="126"/>
      <c r="N12" s="138"/>
      <c r="O12" s="143"/>
      <c r="P12" s="148"/>
      <c r="Q12" s="127"/>
      <c r="R12" s="127"/>
      <c r="S12" s="127"/>
      <c r="T12" s="127"/>
      <c r="U12" s="127"/>
      <c r="V12" s="127"/>
      <c r="W12" s="127"/>
      <c r="X12" s="127"/>
      <c r="Y12" s="127"/>
      <c r="Z12" s="127"/>
    </row>
    <row r="13" spans="2:26" s="1" customFormat="1" ht="6.95" customHeight="1" x14ac:dyDescent="0.2">
      <c r="B13" s="24"/>
      <c r="L13" s="24"/>
      <c r="M13" s="126"/>
      <c r="N13" s="138"/>
      <c r="O13" s="143"/>
      <c r="P13" s="148"/>
      <c r="Q13" s="127"/>
      <c r="R13" s="127"/>
      <c r="S13" s="127"/>
      <c r="T13" s="127"/>
      <c r="U13" s="127"/>
      <c r="V13" s="127"/>
      <c r="W13" s="127"/>
      <c r="X13" s="127"/>
      <c r="Y13" s="127"/>
      <c r="Z13" s="127"/>
    </row>
    <row r="14" spans="2:26" s="1" customFormat="1" ht="12" customHeight="1" x14ac:dyDescent="0.2">
      <c r="B14" s="24"/>
      <c r="D14" s="20" t="s">
        <v>11</v>
      </c>
      <c r="I14" s="20" t="s">
        <v>9</v>
      </c>
      <c r="J14" s="21">
        <f>REKAP!AN11</f>
        <v>0</v>
      </c>
      <c r="L14" s="24"/>
      <c r="M14" s="126"/>
      <c r="N14" s="138"/>
      <c r="O14" s="143"/>
      <c r="P14" s="148"/>
      <c r="Q14" s="127"/>
      <c r="R14" s="127"/>
      <c r="S14" s="127"/>
      <c r="T14" s="127"/>
      <c r="U14" s="127"/>
      <c r="V14" s="127"/>
      <c r="W14" s="127"/>
      <c r="X14" s="127"/>
      <c r="Y14" s="127"/>
      <c r="Z14" s="127"/>
    </row>
    <row r="15" spans="2:26" s="1" customFormat="1" ht="18" customHeight="1" x14ac:dyDescent="0.2">
      <c r="B15" s="24"/>
      <c r="E15" s="186">
        <f>REKAP!E12</f>
        <v>0</v>
      </c>
      <c r="F15" s="183"/>
      <c r="G15" s="183"/>
      <c r="H15" s="183"/>
      <c r="I15" s="20" t="s">
        <v>10</v>
      </c>
      <c r="J15" s="21">
        <f>REKAP!AN12</f>
        <v>0</v>
      </c>
      <c r="L15" s="24"/>
      <c r="M15" s="126"/>
      <c r="N15" s="138"/>
      <c r="O15" s="143"/>
      <c r="P15" s="148"/>
      <c r="Q15" s="127"/>
      <c r="R15" s="127"/>
      <c r="S15" s="127"/>
      <c r="T15" s="127"/>
      <c r="U15" s="127"/>
      <c r="V15" s="127"/>
      <c r="W15" s="127"/>
      <c r="X15" s="127"/>
      <c r="Y15" s="127"/>
      <c r="Z15" s="127"/>
    </row>
    <row r="16" spans="2:26" s="1" customFormat="1" ht="6.95" customHeight="1" x14ac:dyDescent="0.2">
      <c r="B16" s="24"/>
      <c r="L16" s="24"/>
      <c r="M16" s="126"/>
      <c r="N16" s="138"/>
      <c r="O16" s="143"/>
      <c r="P16" s="148"/>
      <c r="Q16" s="127"/>
      <c r="R16" s="127"/>
      <c r="S16" s="127"/>
      <c r="T16" s="127"/>
      <c r="U16" s="127"/>
      <c r="V16" s="127"/>
      <c r="W16" s="127"/>
      <c r="X16" s="127"/>
      <c r="Y16" s="127"/>
      <c r="Z16" s="127"/>
    </row>
    <row r="17" spans="2:26" s="1" customFormat="1" ht="6.95" customHeight="1" x14ac:dyDescent="0.2">
      <c r="B17" s="24"/>
      <c r="L17" s="24"/>
      <c r="M17" s="126"/>
      <c r="N17" s="138"/>
      <c r="O17" s="143"/>
      <c r="P17" s="148"/>
      <c r="Q17" s="127"/>
      <c r="R17" s="127"/>
      <c r="S17" s="127"/>
      <c r="T17" s="127"/>
      <c r="U17" s="127"/>
      <c r="V17" s="127"/>
      <c r="W17" s="127"/>
      <c r="X17" s="127"/>
      <c r="Y17" s="127"/>
      <c r="Z17" s="127"/>
    </row>
    <row r="18" spans="2:26" s="1" customFormat="1" ht="6.95" customHeight="1" x14ac:dyDescent="0.2">
      <c r="B18" s="24"/>
      <c r="D18" s="53"/>
      <c r="E18" s="53"/>
      <c r="F18" s="53"/>
      <c r="G18" s="53"/>
      <c r="H18" s="53"/>
      <c r="I18" s="53"/>
      <c r="J18" s="53"/>
      <c r="K18" s="53"/>
      <c r="L18" s="24"/>
      <c r="M18" s="126"/>
      <c r="N18" s="138"/>
      <c r="O18" s="143"/>
      <c r="P18" s="148"/>
      <c r="Q18" s="127"/>
      <c r="R18" s="127"/>
      <c r="S18" s="127"/>
      <c r="T18" s="127"/>
      <c r="U18" s="127"/>
      <c r="V18" s="127"/>
      <c r="W18" s="127"/>
      <c r="X18" s="127"/>
      <c r="Y18" s="127"/>
      <c r="Z18" s="127"/>
    </row>
    <row r="19" spans="2:26" s="1" customFormat="1" ht="25.35" customHeight="1" x14ac:dyDescent="0.2">
      <c r="B19" s="24"/>
      <c r="D19" s="54" t="s">
        <v>12</v>
      </c>
      <c r="J19" s="46">
        <f>ROUND(J77, 2)</f>
        <v>0</v>
      </c>
      <c r="L19" s="24"/>
      <c r="M19" s="126"/>
      <c r="N19" s="138"/>
      <c r="O19" s="143"/>
      <c r="P19" s="148"/>
      <c r="Q19" s="127"/>
      <c r="R19" s="127"/>
      <c r="S19" s="127"/>
      <c r="T19" s="127"/>
      <c r="U19" s="127"/>
      <c r="V19" s="127"/>
      <c r="W19" s="127"/>
      <c r="X19" s="127"/>
      <c r="Y19" s="127"/>
      <c r="Z19" s="127"/>
    </row>
    <row r="20" spans="2:26" s="1" customFormat="1" ht="6.95" customHeight="1" x14ac:dyDescent="0.2">
      <c r="B20" s="24"/>
      <c r="D20" s="53"/>
      <c r="E20" s="53"/>
      <c r="F20" s="53"/>
      <c r="G20" s="53"/>
      <c r="H20" s="53"/>
      <c r="I20" s="53"/>
      <c r="J20" s="53"/>
      <c r="K20" s="53"/>
      <c r="L20" s="24"/>
      <c r="M20" s="126"/>
      <c r="N20" s="138"/>
      <c r="O20" s="143"/>
      <c r="P20" s="148"/>
      <c r="Q20" s="127"/>
      <c r="R20" s="127"/>
      <c r="S20" s="127"/>
      <c r="T20" s="127"/>
      <c r="U20" s="127"/>
      <c r="V20" s="127"/>
      <c r="W20" s="127"/>
      <c r="X20" s="127"/>
      <c r="Y20" s="127"/>
      <c r="Z20" s="127"/>
    </row>
    <row r="21" spans="2:26" s="1" customFormat="1" ht="14.45" customHeight="1" x14ac:dyDescent="0.2">
      <c r="B21" s="24"/>
      <c r="F21" s="55" t="s">
        <v>14</v>
      </c>
      <c r="I21" s="55" t="s">
        <v>13</v>
      </c>
      <c r="J21" s="55" t="s">
        <v>15</v>
      </c>
      <c r="L21" s="24"/>
      <c r="M21" s="126"/>
      <c r="N21" s="138"/>
      <c r="O21" s="143"/>
      <c r="P21" s="148"/>
      <c r="Q21" s="127"/>
      <c r="R21" s="127"/>
      <c r="S21" s="127"/>
      <c r="T21" s="127"/>
      <c r="U21" s="127"/>
      <c r="V21" s="127"/>
      <c r="W21" s="127"/>
      <c r="X21" s="127"/>
      <c r="Y21" s="127"/>
      <c r="Z21" s="127"/>
    </row>
    <row r="22" spans="2:26" s="1" customFormat="1" ht="14.45" customHeight="1" x14ac:dyDescent="0.2">
      <c r="B22" s="24"/>
      <c r="D22" s="56" t="s">
        <v>16</v>
      </c>
      <c r="E22" s="20" t="s">
        <v>17</v>
      </c>
      <c r="F22" s="57">
        <f>J19</f>
        <v>0</v>
      </c>
      <c r="I22" s="58">
        <v>0.21</v>
      </c>
      <c r="J22" s="57">
        <f>I22*F22</f>
        <v>0</v>
      </c>
      <c r="L22" s="24"/>
      <c r="M22" s="126"/>
      <c r="N22" s="138"/>
      <c r="O22" s="143"/>
      <c r="P22" s="148"/>
      <c r="Q22" s="127"/>
      <c r="R22" s="127"/>
      <c r="S22" s="127"/>
      <c r="T22" s="127"/>
      <c r="U22" s="127"/>
      <c r="V22" s="127"/>
      <c r="W22" s="127"/>
      <c r="X22" s="127"/>
      <c r="Y22" s="127"/>
      <c r="Z22" s="127"/>
    </row>
    <row r="23" spans="2:26" s="1" customFormat="1" ht="14.45" customHeight="1" x14ac:dyDescent="0.2">
      <c r="B23" s="24"/>
      <c r="E23" s="20" t="s">
        <v>18</v>
      </c>
      <c r="F23" s="57"/>
      <c r="I23" s="58">
        <v>0.15</v>
      </c>
      <c r="J23" s="57"/>
      <c r="L23" s="24"/>
      <c r="M23" s="126"/>
      <c r="N23" s="138"/>
      <c r="O23" s="143"/>
      <c r="P23" s="148"/>
      <c r="Q23" s="127"/>
      <c r="R23" s="127"/>
      <c r="S23" s="127"/>
      <c r="T23" s="127"/>
      <c r="U23" s="127"/>
      <c r="V23" s="127"/>
      <c r="W23" s="127"/>
      <c r="X23" s="127"/>
      <c r="Y23" s="127"/>
      <c r="Z23" s="127"/>
    </row>
    <row r="24" spans="2:26" s="1" customFormat="1" ht="14.45" hidden="1" customHeight="1" x14ac:dyDescent="0.2">
      <c r="B24" s="24"/>
      <c r="E24" s="20" t="s">
        <v>19</v>
      </c>
      <c r="F24" s="57" t="e">
        <f>ROUND((SUM(#REF!)),  2)</f>
        <v>#REF!</v>
      </c>
      <c r="I24" s="58">
        <v>0.21</v>
      </c>
      <c r="J24" s="57">
        <f>0</f>
        <v>0</v>
      </c>
      <c r="L24" s="24"/>
      <c r="M24" s="126"/>
      <c r="N24" s="138"/>
      <c r="O24" s="143"/>
      <c r="P24" s="148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pans="2:26" s="1" customFormat="1" ht="14.45" hidden="1" customHeight="1" x14ac:dyDescent="0.2">
      <c r="B25" s="24"/>
      <c r="E25" s="20" t="s">
        <v>20</v>
      </c>
      <c r="F25" s="57" t="e">
        <f>ROUND((SUM(#REF!)),  2)</f>
        <v>#REF!</v>
      </c>
      <c r="I25" s="58">
        <v>0.15</v>
      </c>
      <c r="J25" s="57">
        <f>0</f>
        <v>0</v>
      </c>
      <c r="L25" s="24"/>
      <c r="M25" s="126"/>
      <c r="N25" s="138"/>
      <c r="O25" s="143"/>
      <c r="P25" s="148"/>
      <c r="Q25" s="127"/>
      <c r="R25" s="127"/>
      <c r="S25" s="127"/>
      <c r="T25" s="127"/>
      <c r="U25" s="127"/>
      <c r="V25" s="127"/>
      <c r="W25" s="127"/>
      <c r="X25" s="127"/>
      <c r="Y25" s="127"/>
      <c r="Z25" s="127"/>
    </row>
    <row r="26" spans="2:26" s="1" customFormat="1" ht="14.45" hidden="1" customHeight="1" x14ac:dyDescent="0.2">
      <c r="B26" s="24"/>
      <c r="E26" s="20" t="s">
        <v>21</v>
      </c>
      <c r="F26" s="57" t="e">
        <f>ROUND((SUM(#REF!)),  2)</f>
        <v>#REF!</v>
      </c>
      <c r="I26" s="58">
        <v>0</v>
      </c>
      <c r="J26" s="57">
        <f>0</f>
        <v>0</v>
      </c>
      <c r="L26" s="24"/>
      <c r="M26" s="126"/>
      <c r="N26" s="138"/>
      <c r="O26" s="143"/>
      <c r="P26" s="148"/>
      <c r="Q26" s="127"/>
      <c r="R26" s="127"/>
      <c r="S26" s="127"/>
      <c r="T26" s="127"/>
      <c r="U26" s="127"/>
      <c r="V26" s="127"/>
      <c r="W26" s="127"/>
      <c r="X26" s="127"/>
      <c r="Y26" s="127"/>
      <c r="Z26" s="127"/>
    </row>
    <row r="27" spans="2:26" s="1" customFormat="1" ht="6.95" customHeight="1" x14ac:dyDescent="0.2">
      <c r="B27" s="24"/>
      <c r="L27" s="24"/>
      <c r="M27" s="126"/>
      <c r="N27" s="138"/>
      <c r="O27" s="143"/>
      <c r="P27" s="148"/>
      <c r="Q27" s="127"/>
      <c r="R27" s="127"/>
      <c r="S27" s="127"/>
      <c r="T27" s="127"/>
      <c r="U27" s="127"/>
      <c r="V27" s="127"/>
      <c r="W27" s="127"/>
      <c r="X27" s="127"/>
      <c r="Y27" s="127"/>
      <c r="Z27" s="127"/>
    </row>
    <row r="28" spans="2:26" s="1" customFormat="1" ht="25.35" customHeight="1" x14ac:dyDescent="0.2">
      <c r="B28" s="24"/>
      <c r="C28" s="59"/>
      <c r="D28" s="60" t="s">
        <v>22</v>
      </c>
      <c r="E28" s="41"/>
      <c r="F28" s="41"/>
      <c r="G28" s="61" t="s">
        <v>23</v>
      </c>
      <c r="H28" s="62" t="s">
        <v>24</v>
      </c>
      <c r="I28" s="41"/>
      <c r="J28" s="63">
        <f>SUM(J19:J26)</f>
        <v>0</v>
      </c>
      <c r="K28" s="64"/>
      <c r="L28" s="24"/>
      <c r="M28" s="126"/>
      <c r="N28" s="138"/>
      <c r="O28" s="143"/>
      <c r="P28" s="148"/>
      <c r="Q28" s="127"/>
      <c r="R28" s="127"/>
      <c r="S28" s="127"/>
      <c r="T28" s="127"/>
      <c r="U28" s="127"/>
      <c r="V28" s="127"/>
      <c r="W28" s="127"/>
      <c r="X28" s="127"/>
      <c r="Y28" s="127"/>
      <c r="Z28" s="127"/>
    </row>
    <row r="29" spans="2:26" s="1" customFormat="1" ht="14.45" customHeight="1" x14ac:dyDescent="0.2"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24"/>
      <c r="M29" s="126"/>
      <c r="N29" s="138"/>
      <c r="O29" s="143"/>
      <c r="P29" s="148"/>
      <c r="Q29" s="127"/>
      <c r="R29" s="127"/>
      <c r="S29" s="127"/>
      <c r="T29" s="127"/>
      <c r="U29" s="127"/>
      <c r="V29" s="127"/>
      <c r="W29" s="127"/>
      <c r="X29" s="127"/>
      <c r="Y29" s="127"/>
      <c r="Z29" s="127"/>
    </row>
    <row r="33" spans="2:26" s="1" customFormat="1" ht="6.95" customHeight="1" x14ac:dyDescent="0.2"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24"/>
      <c r="M33" s="126"/>
      <c r="N33" s="138"/>
      <c r="O33" s="143"/>
      <c r="P33" s="148"/>
      <c r="Q33" s="127"/>
      <c r="R33" s="127"/>
      <c r="S33" s="127"/>
      <c r="T33" s="127"/>
      <c r="U33" s="127"/>
      <c r="V33" s="127"/>
      <c r="W33" s="127"/>
      <c r="X33" s="127"/>
      <c r="Y33" s="127"/>
      <c r="Z33" s="127"/>
    </row>
    <row r="34" spans="2:26" s="1" customFormat="1" ht="24.95" customHeight="1" x14ac:dyDescent="0.2">
      <c r="B34" s="24"/>
      <c r="C34" s="16" t="s">
        <v>37</v>
      </c>
      <c r="L34" s="24"/>
      <c r="M34" s="126"/>
      <c r="N34" s="138"/>
      <c r="O34" s="143"/>
      <c r="P34" s="148"/>
      <c r="Q34" s="127"/>
      <c r="R34" s="127"/>
      <c r="S34" s="127"/>
      <c r="T34" s="127"/>
      <c r="U34" s="127"/>
      <c r="V34" s="127"/>
      <c r="W34" s="127"/>
      <c r="X34" s="127"/>
      <c r="Y34" s="127"/>
      <c r="Z34" s="127"/>
    </row>
    <row r="35" spans="2:26" s="1" customFormat="1" ht="6.95" customHeight="1" x14ac:dyDescent="0.2">
      <c r="B35" s="24"/>
      <c r="L35" s="24"/>
      <c r="M35" s="126"/>
      <c r="N35" s="138"/>
      <c r="O35" s="143"/>
      <c r="P35" s="148"/>
      <c r="Q35" s="127"/>
      <c r="R35" s="127"/>
      <c r="S35" s="127"/>
      <c r="T35" s="127"/>
      <c r="U35" s="127"/>
      <c r="V35" s="127"/>
      <c r="W35" s="127"/>
      <c r="X35" s="127"/>
      <c r="Y35" s="127"/>
      <c r="Z35" s="127"/>
    </row>
    <row r="36" spans="2:26" s="1" customFormat="1" ht="12" customHeight="1" x14ac:dyDescent="0.2">
      <c r="B36" s="24"/>
      <c r="C36" s="20" t="s">
        <v>2</v>
      </c>
      <c r="L36" s="24"/>
      <c r="M36" s="126"/>
      <c r="N36" s="138"/>
      <c r="O36" s="143"/>
      <c r="P36" s="148"/>
      <c r="Q36" s="127"/>
      <c r="R36" s="127"/>
      <c r="S36" s="127"/>
      <c r="T36" s="127"/>
      <c r="U36" s="127"/>
      <c r="V36" s="127"/>
      <c r="W36" s="127"/>
      <c r="X36" s="127"/>
      <c r="Y36" s="127"/>
      <c r="Z36" s="127"/>
    </row>
    <row r="37" spans="2:26" s="1" customFormat="1" ht="26.25" customHeight="1" x14ac:dyDescent="0.2">
      <c r="B37" s="24"/>
      <c r="E37" s="192" t="str">
        <f>E5</f>
        <v>Oprava fasády jižního průčelí objektu internátu</v>
      </c>
      <c r="F37" s="193"/>
      <c r="G37" s="193"/>
      <c r="H37" s="193"/>
      <c r="L37" s="24"/>
      <c r="M37" s="126"/>
      <c r="N37" s="138"/>
      <c r="O37" s="143"/>
      <c r="P37" s="148"/>
      <c r="Q37" s="127"/>
      <c r="R37" s="127"/>
      <c r="S37" s="127"/>
      <c r="T37" s="127"/>
      <c r="U37" s="127"/>
      <c r="V37" s="127"/>
      <c r="W37" s="127"/>
      <c r="X37" s="127"/>
      <c r="Y37" s="127"/>
      <c r="Z37" s="127"/>
    </row>
    <row r="38" spans="2:26" s="1" customFormat="1" ht="12" customHeight="1" x14ac:dyDescent="0.2">
      <c r="B38" s="24"/>
      <c r="C38" s="20" t="s">
        <v>36</v>
      </c>
      <c r="L38" s="24"/>
      <c r="M38" s="126"/>
      <c r="N38" s="138"/>
      <c r="O38" s="143"/>
      <c r="P38" s="148"/>
      <c r="Q38" s="127"/>
      <c r="R38" s="127"/>
      <c r="S38" s="127"/>
      <c r="T38" s="127"/>
      <c r="U38" s="127"/>
      <c r="V38" s="127"/>
      <c r="W38" s="127"/>
      <c r="X38" s="127"/>
      <c r="Y38" s="127"/>
      <c r="Z38" s="127"/>
    </row>
    <row r="39" spans="2:26" s="1" customFormat="1" ht="16.5" customHeight="1" x14ac:dyDescent="0.2">
      <c r="B39" s="24"/>
      <c r="E39" s="180" t="str">
        <f>E7</f>
        <v>Jižní průčelí</v>
      </c>
      <c r="F39" s="194"/>
      <c r="G39" s="194"/>
      <c r="H39" s="194"/>
      <c r="L39" s="24"/>
      <c r="M39" s="126"/>
      <c r="N39" s="138"/>
      <c r="O39" s="143"/>
      <c r="P39" s="148"/>
      <c r="Q39" s="127"/>
      <c r="R39" s="127"/>
      <c r="S39" s="127"/>
      <c r="T39" s="127"/>
      <c r="U39" s="127"/>
      <c r="V39" s="127"/>
      <c r="W39" s="127"/>
      <c r="X39" s="127"/>
      <c r="Y39" s="127"/>
      <c r="Z39" s="127"/>
    </row>
    <row r="40" spans="2:26" s="1" customFormat="1" ht="6.95" customHeight="1" x14ac:dyDescent="0.2">
      <c r="B40" s="24"/>
      <c r="L40" s="24"/>
      <c r="M40" s="126"/>
      <c r="N40" s="138"/>
      <c r="O40" s="143"/>
      <c r="P40" s="148"/>
      <c r="Q40" s="127"/>
      <c r="R40" s="127"/>
      <c r="S40" s="127"/>
      <c r="T40" s="127"/>
      <c r="U40" s="127"/>
      <c r="V40" s="127"/>
      <c r="W40" s="127"/>
      <c r="X40" s="127"/>
      <c r="Y40" s="127"/>
      <c r="Z40" s="127"/>
    </row>
    <row r="41" spans="2:26" s="1" customFormat="1" ht="12" customHeight="1" x14ac:dyDescent="0.2">
      <c r="B41" s="24"/>
      <c r="C41" s="20" t="s">
        <v>6</v>
      </c>
      <c r="F41" s="18" t="str">
        <f>F9</f>
        <v>Hořice, Šalounova ulice</v>
      </c>
      <c r="I41" s="20"/>
      <c r="J41" s="40">
        <f>IF(J9="","",J9)</f>
        <v>44819</v>
      </c>
      <c r="L41" s="24"/>
      <c r="M41" s="126"/>
      <c r="N41" s="138"/>
      <c r="O41" s="143"/>
      <c r="P41" s="148"/>
      <c r="Q41" s="127"/>
      <c r="R41" s="127"/>
      <c r="S41" s="127"/>
      <c r="T41" s="127"/>
      <c r="U41" s="127"/>
      <c r="V41" s="127"/>
      <c r="W41" s="127"/>
      <c r="X41" s="127"/>
      <c r="Y41" s="127"/>
      <c r="Z41" s="127"/>
    </row>
    <row r="42" spans="2:26" s="1" customFormat="1" ht="6.95" customHeight="1" x14ac:dyDescent="0.2">
      <c r="B42" s="24"/>
      <c r="L42" s="24"/>
      <c r="M42" s="126"/>
      <c r="N42" s="138"/>
      <c r="O42" s="143"/>
      <c r="P42" s="148"/>
      <c r="Q42" s="127"/>
      <c r="R42" s="127"/>
      <c r="S42" s="127"/>
      <c r="T42" s="127"/>
      <c r="U42" s="127"/>
      <c r="V42" s="127"/>
      <c r="W42" s="127"/>
      <c r="X42" s="127"/>
      <c r="Y42" s="127"/>
      <c r="Z42" s="127"/>
    </row>
    <row r="43" spans="2:26" s="1" customFormat="1" ht="40.15" customHeight="1" x14ac:dyDescent="0.2">
      <c r="B43" s="24"/>
      <c r="C43" s="20" t="s">
        <v>8</v>
      </c>
      <c r="F43" s="18" t="str">
        <f>E12</f>
        <v>Zemědělská akademie a Gymnázium Hořice - střední škola a vyšší odborná škola, Riegrova 1403, Hořice</v>
      </c>
      <c r="I43" s="20"/>
      <c r="J43" s="22"/>
      <c r="L43" s="24"/>
      <c r="M43" s="126"/>
      <c r="N43" s="138"/>
      <c r="O43" s="143"/>
      <c r="P43" s="148"/>
      <c r="Q43" s="127"/>
      <c r="R43" s="127"/>
      <c r="S43" s="127"/>
      <c r="T43" s="127"/>
      <c r="U43" s="127"/>
      <c r="V43" s="127"/>
      <c r="W43" s="127"/>
      <c r="X43" s="127"/>
      <c r="Y43" s="127"/>
      <c r="Z43" s="127"/>
    </row>
    <row r="44" spans="2:26" s="1" customFormat="1" ht="15.2" customHeight="1" x14ac:dyDescent="0.2">
      <c r="B44" s="24"/>
      <c r="C44" s="20" t="s">
        <v>11</v>
      </c>
      <c r="F44" s="18">
        <f>IF(E15="","",E15)</f>
        <v>0</v>
      </c>
      <c r="I44" s="20"/>
      <c r="J44" s="22"/>
      <c r="L44" s="24"/>
      <c r="M44" s="126"/>
      <c r="N44" s="138"/>
      <c r="O44" s="143"/>
      <c r="P44" s="148"/>
      <c r="Q44" s="127"/>
      <c r="R44" s="127"/>
      <c r="S44" s="127"/>
      <c r="T44" s="127"/>
      <c r="U44" s="127"/>
      <c r="V44" s="127"/>
      <c r="W44" s="127"/>
      <c r="X44" s="127"/>
      <c r="Y44" s="127"/>
      <c r="Z44" s="127"/>
    </row>
    <row r="45" spans="2:26" s="1" customFormat="1" ht="10.35" customHeight="1" x14ac:dyDescent="0.2">
      <c r="B45" s="24"/>
      <c r="L45" s="24"/>
      <c r="M45" s="126"/>
      <c r="N45" s="138"/>
      <c r="O45" s="143"/>
      <c r="P45" s="148"/>
      <c r="Q45" s="127"/>
      <c r="R45" s="127"/>
      <c r="S45" s="127"/>
      <c r="T45" s="127"/>
      <c r="U45" s="127"/>
      <c r="V45" s="127"/>
      <c r="W45" s="127"/>
      <c r="X45" s="127"/>
      <c r="Y45" s="127"/>
      <c r="Z45" s="127"/>
    </row>
    <row r="46" spans="2:26" s="1" customFormat="1" ht="29.25" customHeight="1" x14ac:dyDescent="0.2">
      <c r="B46" s="24"/>
      <c r="C46" s="65" t="s">
        <v>38</v>
      </c>
      <c r="D46" s="59"/>
      <c r="E46" s="59"/>
      <c r="F46" s="59"/>
      <c r="G46" s="59"/>
      <c r="H46" s="59"/>
      <c r="I46" s="59"/>
      <c r="J46" s="66" t="s">
        <v>39</v>
      </c>
      <c r="K46" s="59"/>
      <c r="L46" s="24"/>
      <c r="M46" s="126"/>
      <c r="N46" s="138"/>
      <c r="O46" s="143"/>
      <c r="P46" s="148"/>
      <c r="Q46" s="127"/>
      <c r="R46" s="127"/>
      <c r="S46" s="127"/>
      <c r="T46" s="127"/>
      <c r="U46" s="127"/>
      <c r="V46" s="127"/>
      <c r="W46" s="127"/>
      <c r="X46" s="127"/>
      <c r="Y46" s="127"/>
      <c r="Z46" s="127"/>
    </row>
    <row r="47" spans="2:26" s="1" customFormat="1" ht="10.35" customHeight="1" x14ac:dyDescent="0.2">
      <c r="B47" s="24"/>
      <c r="L47" s="24"/>
      <c r="M47" s="126"/>
      <c r="N47" s="138"/>
      <c r="O47" s="143"/>
      <c r="P47" s="148"/>
      <c r="Q47" s="127"/>
      <c r="R47" s="127"/>
      <c r="S47" s="127"/>
      <c r="T47" s="127"/>
      <c r="U47" s="127"/>
      <c r="V47" s="127"/>
      <c r="W47" s="127"/>
      <c r="X47" s="127"/>
      <c r="Y47" s="127"/>
      <c r="Z47" s="127"/>
    </row>
    <row r="48" spans="2:26" s="1" customFormat="1" ht="22.9" customHeight="1" x14ac:dyDescent="0.2">
      <c r="B48" s="24"/>
      <c r="C48" s="67" t="s">
        <v>31</v>
      </c>
      <c r="J48" s="46">
        <f>J77</f>
        <v>0</v>
      </c>
      <c r="L48" s="24"/>
      <c r="M48" s="126"/>
      <c r="N48" s="138"/>
      <c r="O48" s="143"/>
      <c r="P48" s="148"/>
      <c r="Q48" s="127"/>
      <c r="R48" s="127"/>
      <c r="S48" s="127"/>
      <c r="T48" s="127"/>
      <c r="U48" s="127"/>
      <c r="V48" s="127"/>
      <c r="W48" s="127"/>
      <c r="X48" s="127"/>
      <c r="Y48" s="127"/>
      <c r="Z48" s="127"/>
    </row>
    <row r="49" spans="2:26" s="7" customFormat="1" ht="24.95" customHeight="1" x14ac:dyDescent="0.2">
      <c r="B49" s="68"/>
      <c r="D49" s="69" t="s">
        <v>40</v>
      </c>
      <c r="E49" s="70"/>
      <c r="F49" s="70"/>
      <c r="G49" s="70"/>
      <c r="H49" s="70"/>
      <c r="I49" s="70"/>
      <c r="J49" s="71">
        <f>J78</f>
        <v>0</v>
      </c>
      <c r="L49" s="68"/>
      <c r="M49" s="128"/>
      <c r="N49" s="139"/>
      <c r="O49" s="144"/>
      <c r="P49" s="149"/>
      <c r="Q49" s="129"/>
      <c r="R49" s="129"/>
      <c r="S49" s="129"/>
      <c r="T49" s="129"/>
      <c r="U49" s="129"/>
      <c r="V49" s="129"/>
      <c r="W49" s="129"/>
      <c r="X49" s="129"/>
      <c r="Y49" s="129"/>
      <c r="Z49" s="129"/>
    </row>
    <row r="50" spans="2:26" s="8" customFormat="1" ht="19.899999999999999" customHeight="1" x14ac:dyDescent="0.2">
      <c r="B50" s="72"/>
      <c r="D50" s="73" t="s">
        <v>41</v>
      </c>
      <c r="E50" s="74"/>
      <c r="F50" s="74"/>
      <c r="G50" s="74"/>
      <c r="H50" s="74"/>
      <c r="I50" s="74"/>
      <c r="J50" s="75">
        <f>J80</f>
        <v>0</v>
      </c>
      <c r="L50" s="72"/>
      <c r="M50" s="130"/>
      <c r="N50" s="140"/>
      <c r="O50" s="145"/>
      <c r="P50" s="150"/>
      <c r="Q50" s="131"/>
      <c r="R50" s="131"/>
      <c r="S50" s="131"/>
      <c r="T50" s="131"/>
      <c r="U50" s="131"/>
      <c r="V50" s="131"/>
      <c r="W50" s="131"/>
      <c r="X50" s="131"/>
      <c r="Y50" s="131"/>
      <c r="Z50" s="131"/>
    </row>
    <row r="51" spans="2:26" s="8" customFormat="1" ht="19.899999999999999" customHeight="1" x14ac:dyDescent="0.2">
      <c r="B51" s="72"/>
      <c r="D51" s="73" t="s">
        <v>42</v>
      </c>
      <c r="E51" s="74"/>
      <c r="F51" s="74"/>
      <c r="G51" s="74"/>
      <c r="H51" s="74"/>
      <c r="I51" s="74"/>
      <c r="J51" s="75">
        <f>J97</f>
        <v>0</v>
      </c>
      <c r="L51" s="72"/>
      <c r="M51" s="130"/>
      <c r="N51" s="140"/>
      <c r="O51" s="145"/>
      <c r="P51" s="150"/>
      <c r="Q51" s="131"/>
      <c r="R51" s="131"/>
      <c r="S51" s="131"/>
      <c r="T51" s="131"/>
      <c r="U51" s="131"/>
      <c r="V51" s="131"/>
      <c r="W51" s="131"/>
      <c r="X51" s="131"/>
      <c r="Y51" s="131"/>
      <c r="Z51" s="131"/>
    </row>
    <row r="52" spans="2:26" s="8" customFormat="1" ht="19.899999999999999" customHeight="1" x14ac:dyDescent="0.2">
      <c r="B52" s="72"/>
      <c r="D52" s="73" t="s">
        <v>43</v>
      </c>
      <c r="E52" s="74"/>
      <c r="F52" s="74"/>
      <c r="G52" s="74"/>
      <c r="H52" s="74"/>
      <c r="I52" s="74"/>
      <c r="J52" s="75">
        <f>J108</f>
        <v>0</v>
      </c>
      <c r="L52" s="72"/>
      <c r="M52" s="130"/>
      <c r="N52" s="140"/>
      <c r="O52" s="145"/>
      <c r="P52" s="150"/>
      <c r="Q52" s="131"/>
      <c r="R52" s="131"/>
      <c r="S52" s="131"/>
      <c r="T52" s="131"/>
      <c r="U52" s="131"/>
      <c r="V52" s="131"/>
      <c r="W52" s="131"/>
      <c r="X52" s="131"/>
      <c r="Y52" s="131"/>
      <c r="Z52" s="131"/>
    </row>
    <row r="53" spans="2:26" s="8" customFormat="1" ht="19.899999999999999" customHeight="1" x14ac:dyDescent="0.2">
      <c r="B53" s="72"/>
      <c r="D53" s="73" t="s">
        <v>44</v>
      </c>
      <c r="E53" s="74"/>
      <c r="F53" s="74"/>
      <c r="G53" s="74"/>
      <c r="H53" s="74"/>
      <c r="I53" s="74"/>
      <c r="J53" s="75">
        <f>J116</f>
        <v>0</v>
      </c>
      <c r="L53" s="72"/>
      <c r="M53" s="130"/>
      <c r="N53" s="140"/>
      <c r="O53" s="145"/>
      <c r="P53" s="150"/>
      <c r="Q53" s="131"/>
      <c r="R53" s="131"/>
      <c r="S53" s="131"/>
      <c r="T53" s="131"/>
      <c r="U53" s="131"/>
      <c r="V53" s="131"/>
      <c r="W53" s="131"/>
      <c r="X53" s="131"/>
      <c r="Y53" s="131"/>
      <c r="Z53" s="131"/>
    </row>
    <row r="54" spans="2:26" s="7" customFormat="1" ht="24.95" customHeight="1" x14ac:dyDescent="0.2">
      <c r="B54" s="68"/>
      <c r="D54" s="69" t="s">
        <v>45</v>
      </c>
      <c r="E54" s="70"/>
      <c r="F54" s="70"/>
      <c r="G54" s="70"/>
      <c r="H54" s="70"/>
      <c r="I54" s="70"/>
      <c r="J54" s="71">
        <f>J119</f>
        <v>0</v>
      </c>
      <c r="L54" s="68"/>
      <c r="M54" s="128"/>
      <c r="N54" s="139"/>
      <c r="O54" s="144"/>
      <c r="P54" s="149"/>
      <c r="Q54" s="129"/>
      <c r="R54" s="129"/>
      <c r="S54" s="129"/>
      <c r="T54" s="129"/>
      <c r="U54" s="129"/>
      <c r="V54" s="129"/>
      <c r="W54" s="129"/>
      <c r="X54" s="129"/>
      <c r="Y54" s="129"/>
      <c r="Z54" s="129"/>
    </row>
    <row r="55" spans="2:26" s="8" customFormat="1" ht="19.899999999999999" customHeight="1" x14ac:dyDescent="0.2">
      <c r="B55" s="72"/>
      <c r="D55" s="73" t="s">
        <v>46</v>
      </c>
      <c r="E55" s="74"/>
      <c r="F55" s="74"/>
      <c r="G55" s="74"/>
      <c r="H55" s="74"/>
      <c r="I55" s="74"/>
      <c r="J55" s="75">
        <f>J120</f>
        <v>0</v>
      </c>
      <c r="L55" s="72"/>
      <c r="M55" s="130"/>
      <c r="N55" s="140"/>
      <c r="O55" s="145"/>
      <c r="P55" s="150"/>
      <c r="Q55" s="131"/>
      <c r="R55" s="131"/>
      <c r="S55" s="131"/>
      <c r="T55" s="131"/>
      <c r="U55" s="131"/>
      <c r="V55" s="131"/>
      <c r="W55" s="131"/>
      <c r="X55" s="131"/>
      <c r="Y55" s="131"/>
      <c r="Z55" s="131"/>
    </row>
    <row r="56" spans="2:26" s="7" customFormat="1" ht="24.95" customHeight="1" x14ac:dyDescent="0.2">
      <c r="B56" s="68"/>
      <c r="D56" s="69" t="s">
        <v>47</v>
      </c>
      <c r="E56" s="70"/>
      <c r="F56" s="70"/>
      <c r="G56" s="70"/>
      <c r="H56" s="70"/>
      <c r="I56" s="70"/>
      <c r="J56" s="71">
        <f>J125</f>
        <v>0</v>
      </c>
      <c r="L56" s="68"/>
      <c r="M56" s="128"/>
      <c r="N56" s="139"/>
      <c r="O56" s="144"/>
      <c r="P56" s="149"/>
      <c r="Q56" s="129"/>
      <c r="R56" s="129"/>
      <c r="S56" s="129"/>
      <c r="T56" s="129"/>
      <c r="U56" s="129"/>
      <c r="V56" s="129"/>
      <c r="W56" s="129"/>
      <c r="X56" s="129"/>
      <c r="Y56" s="129"/>
      <c r="Z56" s="129"/>
    </row>
    <row r="57" spans="2:26" s="8" customFormat="1" ht="19.899999999999999" customHeight="1" x14ac:dyDescent="0.2">
      <c r="B57" s="72"/>
      <c r="D57" s="73" t="s">
        <v>48</v>
      </c>
      <c r="E57" s="74"/>
      <c r="F57" s="74"/>
      <c r="G57" s="74"/>
      <c r="H57" s="74"/>
      <c r="I57" s="74"/>
      <c r="J57" s="75">
        <f>J126</f>
        <v>0</v>
      </c>
      <c r="L57" s="72"/>
      <c r="M57" s="130"/>
      <c r="N57" s="140"/>
      <c r="O57" s="145"/>
      <c r="P57" s="150"/>
      <c r="Q57" s="131"/>
      <c r="R57" s="131"/>
      <c r="S57" s="131"/>
      <c r="T57" s="131"/>
      <c r="U57" s="131"/>
      <c r="V57" s="131"/>
      <c r="W57" s="131"/>
      <c r="X57" s="131"/>
      <c r="Y57" s="131"/>
      <c r="Z57" s="131"/>
    </row>
    <row r="58" spans="2:26" s="1" customFormat="1" ht="21.75" customHeight="1" x14ac:dyDescent="0.2">
      <c r="B58" s="24"/>
      <c r="L58" s="24"/>
      <c r="M58" s="126"/>
      <c r="N58" s="138"/>
      <c r="O58" s="143"/>
      <c r="P58" s="148"/>
      <c r="Q58" s="127"/>
      <c r="R58" s="127"/>
      <c r="S58" s="127"/>
      <c r="T58" s="127"/>
      <c r="U58" s="127"/>
      <c r="V58" s="127"/>
      <c r="W58" s="127"/>
      <c r="X58" s="127"/>
      <c r="Y58" s="127"/>
      <c r="Z58" s="127"/>
    </row>
    <row r="59" spans="2:26" s="1" customFormat="1" ht="6.95" customHeight="1" x14ac:dyDescent="0.2">
      <c r="B59" s="32"/>
      <c r="C59" s="33"/>
      <c r="D59" s="33"/>
      <c r="E59" s="33"/>
      <c r="F59" s="33"/>
      <c r="G59" s="33"/>
      <c r="H59" s="33"/>
      <c r="I59" s="33"/>
      <c r="J59" s="33"/>
      <c r="K59" s="33"/>
      <c r="L59" s="24"/>
      <c r="M59" s="126"/>
      <c r="N59" s="138"/>
      <c r="O59" s="143"/>
      <c r="P59" s="148"/>
      <c r="Q59" s="127"/>
      <c r="R59" s="127"/>
      <c r="S59" s="127"/>
      <c r="T59" s="127"/>
      <c r="U59" s="127"/>
      <c r="V59" s="127"/>
      <c r="W59" s="127"/>
      <c r="X59" s="127"/>
      <c r="Y59" s="127"/>
      <c r="Z59" s="127"/>
    </row>
    <row r="63" spans="2:26" s="1" customFormat="1" ht="6.95" customHeight="1" x14ac:dyDescent="0.2"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24"/>
      <c r="M63" s="126"/>
      <c r="N63" s="138"/>
      <c r="O63" s="143"/>
      <c r="P63" s="148"/>
      <c r="Q63" s="127"/>
      <c r="R63" s="127"/>
      <c r="S63" s="127"/>
      <c r="T63" s="127"/>
      <c r="U63" s="127"/>
      <c r="V63" s="127"/>
      <c r="W63" s="127"/>
      <c r="X63" s="127"/>
      <c r="Y63" s="127"/>
      <c r="Z63" s="127"/>
    </row>
    <row r="64" spans="2:26" s="1" customFormat="1" ht="24.95" customHeight="1" x14ac:dyDescent="0.2">
      <c r="B64" s="24"/>
      <c r="C64" s="16" t="s">
        <v>49</v>
      </c>
      <c r="L64" s="24"/>
      <c r="M64" s="126"/>
      <c r="N64" s="138"/>
      <c r="O64" s="143"/>
      <c r="P64" s="148"/>
      <c r="Q64" s="127"/>
      <c r="R64" s="127"/>
      <c r="S64" s="127"/>
      <c r="T64" s="127"/>
      <c r="U64" s="127"/>
      <c r="V64" s="127"/>
      <c r="W64" s="127"/>
      <c r="X64" s="127"/>
      <c r="Y64" s="127"/>
      <c r="Z64" s="127"/>
    </row>
    <row r="65" spans="2:26" s="1" customFormat="1" ht="6.95" customHeight="1" x14ac:dyDescent="0.2">
      <c r="B65" s="24"/>
      <c r="L65" s="24"/>
      <c r="M65" s="126"/>
      <c r="N65" s="138"/>
      <c r="O65" s="143"/>
      <c r="P65" s="148"/>
      <c r="Q65" s="127"/>
      <c r="R65" s="127"/>
      <c r="S65" s="127"/>
      <c r="T65" s="127"/>
      <c r="U65" s="127"/>
      <c r="V65" s="127"/>
      <c r="W65" s="127"/>
      <c r="X65" s="127"/>
      <c r="Y65" s="127"/>
      <c r="Z65" s="127"/>
    </row>
    <row r="66" spans="2:26" s="1" customFormat="1" ht="12" customHeight="1" x14ac:dyDescent="0.2">
      <c r="B66" s="24"/>
      <c r="C66" s="20" t="s">
        <v>2</v>
      </c>
      <c r="L66" s="24"/>
      <c r="M66" s="126"/>
      <c r="N66" s="138"/>
      <c r="O66" s="143"/>
      <c r="P66" s="148"/>
      <c r="Q66" s="127"/>
      <c r="R66" s="127"/>
      <c r="S66" s="127"/>
      <c r="T66" s="127"/>
      <c r="U66" s="127"/>
      <c r="V66" s="127"/>
      <c r="W66" s="127"/>
      <c r="X66" s="127"/>
      <c r="Y66" s="127"/>
      <c r="Z66" s="127"/>
    </row>
    <row r="67" spans="2:26" s="1" customFormat="1" ht="26.25" customHeight="1" x14ac:dyDescent="0.2">
      <c r="B67" s="24"/>
      <c r="E67" s="192" t="str">
        <f>E5</f>
        <v>Oprava fasády jižního průčelí objektu internátu</v>
      </c>
      <c r="F67" s="193"/>
      <c r="G67" s="193"/>
      <c r="H67" s="193"/>
      <c r="L67" s="24"/>
      <c r="M67" s="126"/>
      <c r="N67" s="138"/>
      <c r="O67" s="143"/>
      <c r="P67" s="148"/>
      <c r="Q67" s="127"/>
      <c r="R67" s="127"/>
      <c r="S67" s="127"/>
      <c r="T67" s="127"/>
      <c r="U67" s="127"/>
      <c r="V67" s="127"/>
      <c r="W67" s="127"/>
      <c r="X67" s="127"/>
      <c r="Y67" s="127"/>
      <c r="Z67" s="127"/>
    </row>
    <row r="68" spans="2:26" s="1" customFormat="1" ht="12" customHeight="1" x14ac:dyDescent="0.2">
      <c r="B68" s="24"/>
      <c r="C68" s="20" t="s">
        <v>36</v>
      </c>
      <c r="L68" s="24"/>
      <c r="M68" s="126"/>
      <c r="N68" s="138"/>
      <c r="O68" s="143"/>
      <c r="P68" s="148"/>
      <c r="Q68" s="127"/>
      <c r="R68" s="127"/>
      <c r="S68" s="127"/>
      <c r="T68" s="127"/>
      <c r="U68" s="127"/>
      <c r="V68" s="127"/>
      <c r="W68" s="127"/>
      <c r="X68" s="127"/>
      <c r="Y68" s="127"/>
      <c r="Z68" s="127"/>
    </row>
    <row r="69" spans="2:26" s="1" customFormat="1" ht="16.5" customHeight="1" x14ac:dyDescent="0.2">
      <c r="B69" s="24"/>
      <c r="E69" s="180" t="str">
        <f>E7</f>
        <v>Jižní průčelí</v>
      </c>
      <c r="F69" s="194"/>
      <c r="G69" s="194"/>
      <c r="H69" s="194"/>
      <c r="L69" s="24"/>
      <c r="M69" s="126"/>
      <c r="N69" s="138"/>
      <c r="O69" s="143"/>
      <c r="P69" s="148"/>
      <c r="Q69" s="127"/>
      <c r="R69" s="127"/>
      <c r="S69" s="127"/>
      <c r="T69" s="127"/>
      <c r="U69" s="127"/>
      <c r="V69" s="127"/>
      <c r="W69" s="127"/>
      <c r="X69" s="127"/>
      <c r="Y69" s="127"/>
      <c r="Z69" s="127"/>
    </row>
    <row r="70" spans="2:26" s="1" customFormat="1" ht="6.95" customHeight="1" x14ac:dyDescent="0.2">
      <c r="B70" s="24"/>
      <c r="L70" s="24"/>
      <c r="M70" s="126"/>
      <c r="N70" s="138"/>
      <c r="O70" s="143"/>
      <c r="P70" s="148"/>
      <c r="Q70" s="127"/>
      <c r="R70" s="127"/>
      <c r="S70" s="127"/>
      <c r="T70" s="127"/>
      <c r="U70" s="127"/>
      <c r="V70" s="127"/>
      <c r="W70" s="127"/>
      <c r="X70" s="127"/>
      <c r="Y70" s="127"/>
      <c r="Z70" s="127"/>
    </row>
    <row r="71" spans="2:26" s="1" customFormat="1" ht="12" customHeight="1" x14ac:dyDescent="0.2">
      <c r="B71" s="24"/>
      <c r="C71" s="20" t="s">
        <v>6</v>
      </c>
      <c r="F71" s="18" t="str">
        <f>F9</f>
        <v>Hořice, Šalounova ulice</v>
      </c>
      <c r="I71" s="20"/>
      <c r="J71" s="40">
        <f>IF(J9="","",J9)</f>
        <v>44819</v>
      </c>
      <c r="L71" s="24"/>
      <c r="M71" s="126"/>
      <c r="N71" s="138"/>
      <c r="O71" s="143"/>
      <c r="P71" s="148"/>
      <c r="Q71" s="127"/>
      <c r="R71" s="127"/>
      <c r="S71" s="127"/>
      <c r="T71" s="127"/>
      <c r="U71" s="127"/>
      <c r="V71" s="127"/>
      <c r="W71" s="127"/>
      <c r="X71" s="127"/>
      <c r="Y71" s="127"/>
      <c r="Z71" s="127"/>
    </row>
    <row r="72" spans="2:26" s="1" customFormat="1" ht="6.95" customHeight="1" x14ac:dyDescent="0.2">
      <c r="B72" s="24"/>
      <c r="L72" s="24"/>
      <c r="M72" s="126"/>
      <c r="N72" s="138"/>
      <c r="O72" s="143"/>
      <c r="P72" s="148"/>
      <c r="Q72" s="127"/>
      <c r="R72" s="127"/>
      <c r="S72" s="127"/>
      <c r="T72" s="127"/>
      <c r="U72" s="127"/>
      <c r="V72" s="127"/>
      <c r="W72" s="127"/>
      <c r="X72" s="127"/>
      <c r="Y72" s="127"/>
      <c r="Z72" s="127"/>
    </row>
    <row r="73" spans="2:26" s="1" customFormat="1" ht="40.15" customHeight="1" x14ac:dyDescent="0.2">
      <c r="B73" s="24"/>
      <c r="C73" s="20" t="s">
        <v>8</v>
      </c>
      <c r="F73" s="18" t="str">
        <f>E12</f>
        <v>Zemědělská akademie a Gymnázium Hořice - střední škola a vyšší odborná škola, Riegrova 1403, Hořice</v>
      </c>
      <c r="I73" s="20"/>
      <c r="J73" s="22"/>
      <c r="L73" s="24"/>
      <c r="M73" s="126"/>
      <c r="N73" s="138"/>
      <c r="O73" s="143"/>
      <c r="P73" s="148"/>
      <c r="Q73" s="127"/>
      <c r="R73" s="127"/>
      <c r="S73" s="127"/>
      <c r="T73" s="127"/>
      <c r="U73" s="127"/>
      <c r="V73" s="127"/>
      <c r="W73" s="127"/>
      <c r="X73" s="127"/>
      <c r="Y73" s="127"/>
      <c r="Z73" s="127"/>
    </row>
    <row r="74" spans="2:26" s="1" customFormat="1" ht="15.2" customHeight="1" x14ac:dyDescent="0.2">
      <c r="B74" s="24"/>
      <c r="C74" s="20" t="s">
        <v>11</v>
      </c>
      <c r="F74" s="18">
        <f>IF(E15="","",E15)</f>
        <v>0</v>
      </c>
      <c r="I74" s="20"/>
      <c r="J74" s="22"/>
      <c r="L74" s="24"/>
      <c r="M74" s="126"/>
      <c r="N74" s="138"/>
      <c r="O74" s="143"/>
      <c r="P74" s="148"/>
      <c r="Q74" s="127"/>
      <c r="R74" s="127"/>
      <c r="S74" s="127"/>
      <c r="T74" s="127"/>
      <c r="U74" s="127"/>
      <c r="V74" s="127"/>
      <c r="W74" s="127"/>
      <c r="X74" s="127"/>
      <c r="Y74" s="127"/>
      <c r="Z74" s="127"/>
    </row>
    <row r="75" spans="2:26" s="1" customFormat="1" ht="10.35" customHeight="1" x14ac:dyDescent="0.2">
      <c r="B75" s="24"/>
      <c r="L75" s="24"/>
      <c r="M75" s="126"/>
      <c r="N75" s="138"/>
      <c r="O75" s="143"/>
      <c r="P75" s="148"/>
      <c r="Q75" s="127"/>
      <c r="R75" s="127"/>
      <c r="S75" s="127"/>
      <c r="T75" s="127"/>
      <c r="U75" s="127"/>
      <c r="V75" s="127"/>
      <c r="W75" s="127"/>
      <c r="X75" s="127"/>
      <c r="Y75" s="127"/>
      <c r="Z75" s="127"/>
    </row>
    <row r="76" spans="2:26" s="9" customFormat="1" ht="29.25" customHeight="1" x14ac:dyDescent="0.2">
      <c r="B76" s="76"/>
      <c r="C76" s="77" t="s">
        <v>50</v>
      </c>
      <c r="D76" s="78" t="s">
        <v>30</v>
      </c>
      <c r="E76" s="78" t="s">
        <v>26</v>
      </c>
      <c r="F76" s="78" t="s">
        <v>27</v>
      </c>
      <c r="G76" s="78" t="s">
        <v>51</v>
      </c>
      <c r="H76" s="78" t="s">
        <v>52</v>
      </c>
      <c r="I76" s="78" t="s">
        <v>53</v>
      </c>
      <c r="J76" s="78" t="s">
        <v>39</v>
      </c>
      <c r="K76" s="79" t="s">
        <v>54</v>
      </c>
      <c r="L76" s="76"/>
      <c r="M76" s="132"/>
      <c r="N76" s="141"/>
      <c r="O76" s="146"/>
      <c r="P76" s="151"/>
      <c r="Q76" s="133"/>
      <c r="R76" s="133"/>
      <c r="S76" s="133"/>
      <c r="T76" s="133"/>
      <c r="U76" s="133"/>
      <c r="V76" s="133"/>
      <c r="W76" s="133"/>
      <c r="X76" s="133"/>
      <c r="Y76" s="133"/>
      <c r="Z76" s="133"/>
    </row>
    <row r="77" spans="2:26" s="1" customFormat="1" ht="22.9" customHeight="1" x14ac:dyDescent="0.25">
      <c r="B77" s="24"/>
      <c r="C77" s="44" t="s">
        <v>55</v>
      </c>
      <c r="J77" s="80">
        <f>J78+J119+J125</f>
        <v>0</v>
      </c>
      <c r="L77" s="24"/>
      <c r="M77" s="126"/>
      <c r="N77" s="138"/>
      <c r="O77" s="143"/>
      <c r="P77" s="148"/>
      <c r="Q77" s="127"/>
      <c r="R77" s="127"/>
      <c r="S77" s="127"/>
      <c r="T77" s="127"/>
      <c r="U77" s="127"/>
      <c r="V77" s="127"/>
      <c r="W77" s="127"/>
      <c r="X77" s="127"/>
      <c r="Y77" s="127"/>
      <c r="Z77" s="127"/>
    </row>
    <row r="78" spans="2:26" s="10" customFormat="1" ht="25.9" customHeight="1" x14ac:dyDescent="0.2">
      <c r="B78" s="81"/>
      <c r="D78" s="82" t="s">
        <v>32</v>
      </c>
      <c r="E78" s="83" t="s">
        <v>56</v>
      </c>
      <c r="F78" s="83" t="s">
        <v>57</v>
      </c>
      <c r="I78" s="84"/>
      <c r="J78" s="85">
        <f>J80+J97+J108+J116</f>
        <v>0</v>
      </c>
      <c r="L78" s="81"/>
      <c r="M78" s="124"/>
      <c r="N78" s="137"/>
      <c r="O78" s="142"/>
      <c r="P78" s="147"/>
      <c r="Q78" s="134"/>
      <c r="R78" s="191"/>
      <c r="S78" s="191"/>
      <c r="T78" s="152"/>
      <c r="U78" s="134"/>
      <c r="V78" s="134"/>
      <c r="W78" s="134"/>
      <c r="X78" s="134"/>
      <c r="Y78" s="134"/>
      <c r="Z78" s="134"/>
    </row>
    <row r="79" spans="2:26" s="11" customFormat="1" x14ac:dyDescent="0.2">
      <c r="B79" s="98"/>
      <c r="D79" s="99"/>
      <c r="E79" s="100"/>
      <c r="F79" s="101"/>
      <c r="H79" s="102"/>
      <c r="I79" s="103"/>
      <c r="L79" s="98"/>
      <c r="M79" s="126"/>
      <c r="N79" s="138"/>
      <c r="O79" s="143"/>
      <c r="P79" s="148"/>
      <c r="Q79" s="127"/>
      <c r="R79" s="127"/>
      <c r="S79" s="127"/>
      <c r="T79" s="135"/>
      <c r="U79" s="135"/>
      <c r="V79" s="135"/>
      <c r="W79" s="135"/>
      <c r="X79" s="135"/>
      <c r="Y79" s="135"/>
      <c r="Z79" s="135"/>
    </row>
    <row r="80" spans="2:26" s="10" customFormat="1" ht="22.9" customHeight="1" x14ac:dyDescent="0.2">
      <c r="B80" s="81"/>
      <c r="D80" s="82" t="s">
        <v>32</v>
      </c>
      <c r="E80" s="86" t="s">
        <v>62</v>
      </c>
      <c r="F80" s="86" t="s">
        <v>70</v>
      </c>
      <c r="I80" s="84"/>
      <c r="J80" s="87">
        <f>SUM(J81:J95)</f>
        <v>0</v>
      </c>
      <c r="L80" s="81"/>
      <c r="M80" s="124"/>
      <c r="N80" s="137"/>
      <c r="O80" s="142"/>
      <c r="P80" s="147"/>
      <c r="Q80" s="127"/>
      <c r="R80" s="127"/>
      <c r="S80" s="127"/>
      <c r="T80" s="134"/>
      <c r="U80" s="134"/>
      <c r="V80" s="134"/>
      <c r="W80" s="134"/>
      <c r="X80" s="134"/>
      <c r="Y80" s="134"/>
      <c r="Z80" s="134"/>
    </row>
    <row r="81" spans="2:26" s="1" customFormat="1" ht="37.9" customHeight="1" x14ac:dyDescent="0.2">
      <c r="B81" s="24"/>
      <c r="C81" s="88">
        <v>1</v>
      </c>
      <c r="D81" s="88" t="s">
        <v>58</v>
      </c>
      <c r="E81" s="89" t="s">
        <v>166</v>
      </c>
      <c r="F81" s="90" t="s">
        <v>174</v>
      </c>
      <c r="G81" s="91" t="s">
        <v>59</v>
      </c>
      <c r="H81" s="92">
        <f>(16.5+0.8+0.8)*21.8</f>
        <v>394.58000000000004</v>
      </c>
      <c r="I81" s="93"/>
      <c r="J81" s="94">
        <f t="shared" ref="J81:J95" si="0">H81*I81</f>
        <v>0</v>
      </c>
      <c r="K81" s="90"/>
      <c r="L81" s="24"/>
      <c r="M81" s="126"/>
      <c r="N81" s="138"/>
      <c r="O81" s="143"/>
      <c r="P81" s="148"/>
      <c r="Q81" s="127"/>
      <c r="R81" s="127"/>
      <c r="S81" s="127"/>
      <c r="T81" s="127"/>
      <c r="U81" s="127"/>
      <c r="V81" s="127"/>
      <c r="W81" s="127"/>
      <c r="X81" s="127"/>
      <c r="Y81" s="127"/>
      <c r="Z81" s="127"/>
    </row>
    <row r="82" spans="2:26" s="1" customFormat="1" ht="44.25" customHeight="1" x14ac:dyDescent="0.2">
      <c r="B82" s="24"/>
      <c r="C82" s="88">
        <v>2</v>
      </c>
      <c r="D82" s="88" t="s">
        <v>58</v>
      </c>
      <c r="E82" s="89" t="s">
        <v>71</v>
      </c>
      <c r="F82" s="90" t="s">
        <v>72</v>
      </c>
      <c r="G82" s="91" t="s">
        <v>68</v>
      </c>
      <c r="H82" s="92">
        <f>2.2*7</f>
        <v>15.400000000000002</v>
      </c>
      <c r="I82" s="93"/>
      <c r="J82" s="94">
        <f t="shared" si="0"/>
        <v>0</v>
      </c>
      <c r="K82" s="90"/>
      <c r="L82" s="24"/>
      <c r="M82" s="126"/>
      <c r="N82" s="138"/>
      <c r="O82" s="143"/>
      <c r="P82" s="148"/>
      <c r="Q82" s="127"/>
      <c r="R82" s="127"/>
      <c r="S82" s="127"/>
      <c r="T82" s="127"/>
      <c r="U82" s="127"/>
      <c r="V82" s="127"/>
      <c r="W82" s="127"/>
      <c r="X82" s="127"/>
      <c r="Y82" s="127"/>
      <c r="Z82" s="127"/>
    </row>
    <row r="83" spans="2:26" s="1" customFormat="1" ht="24.2" customHeight="1" x14ac:dyDescent="0.2">
      <c r="B83" s="24"/>
      <c r="C83" s="109">
        <v>3</v>
      </c>
      <c r="D83" s="109" t="s">
        <v>66</v>
      </c>
      <c r="E83" s="110" t="s">
        <v>73</v>
      </c>
      <c r="F83" s="111" t="s">
        <v>74</v>
      </c>
      <c r="G83" s="112" t="s">
        <v>68</v>
      </c>
      <c r="H83" s="113">
        <f>H82*1.1</f>
        <v>16.940000000000005</v>
      </c>
      <c r="I83" s="114"/>
      <c r="J83" s="115">
        <f t="shared" si="0"/>
        <v>0</v>
      </c>
      <c r="K83" s="111"/>
      <c r="L83" s="116"/>
      <c r="M83" s="126"/>
      <c r="N83" s="138"/>
      <c r="O83" s="143"/>
      <c r="P83" s="148"/>
      <c r="Q83" s="127"/>
      <c r="R83" s="127"/>
      <c r="S83" s="127"/>
      <c r="T83" s="127"/>
      <c r="U83" s="127"/>
      <c r="V83" s="127"/>
      <c r="W83" s="127"/>
      <c r="X83" s="127"/>
      <c r="Y83" s="127"/>
      <c r="Z83" s="127"/>
    </row>
    <row r="84" spans="2:26" s="1" customFormat="1" ht="44.25" customHeight="1" x14ac:dyDescent="0.2">
      <c r="B84" s="24"/>
      <c r="C84" s="88">
        <v>4</v>
      </c>
      <c r="D84" s="88" t="s">
        <v>58</v>
      </c>
      <c r="E84" s="89" t="s">
        <v>75</v>
      </c>
      <c r="F84" s="90" t="s">
        <v>170</v>
      </c>
      <c r="G84" s="91" t="s">
        <v>68</v>
      </c>
      <c r="H84" s="92">
        <f>2*21.8+14*2.4</f>
        <v>77.2</v>
      </c>
      <c r="I84" s="93"/>
      <c r="J84" s="94">
        <f t="shared" si="0"/>
        <v>0</v>
      </c>
      <c r="K84" s="90"/>
      <c r="L84" s="24"/>
      <c r="M84" s="126"/>
      <c r="N84" s="138"/>
      <c r="O84" s="143"/>
      <c r="P84" s="148"/>
      <c r="Q84" s="127"/>
      <c r="R84" s="127"/>
      <c r="S84" s="127"/>
      <c r="T84" s="127"/>
      <c r="U84" s="127"/>
      <c r="V84" s="127"/>
      <c r="W84" s="127"/>
      <c r="X84" s="127"/>
      <c r="Y84" s="127"/>
      <c r="Z84" s="127"/>
    </row>
    <row r="85" spans="2:26" s="1" customFormat="1" ht="24.2" customHeight="1" x14ac:dyDescent="0.2">
      <c r="B85" s="24"/>
      <c r="C85" s="109">
        <v>5</v>
      </c>
      <c r="D85" s="109" t="s">
        <v>66</v>
      </c>
      <c r="E85" s="110" t="s">
        <v>171</v>
      </c>
      <c r="F85" s="111" t="s">
        <v>76</v>
      </c>
      <c r="G85" s="112" t="s">
        <v>68</v>
      </c>
      <c r="H85" s="113">
        <f>H84*1.1</f>
        <v>84.920000000000016</v>
      </c>
      <c r="I85" s="114"/>
      <c r="J85" s="115">
        <f t="shared" si="0"/>
        <v>0</v>
      </c>
      <c r="K85" s="111"/>
      <c r="L85" s="116"/>
      <c r="M85" s="126"/>
      <c r="N85" s="138"/>
      <c r="O85" s="143"/>
      <c r="P85" s="148"/>
      <c r="Q85" s="127"/>
      <c r="R85" s="127"/>
      <c r="S85" s="127"/>
      <c r="T85" s="127"/>
      <c r="U85" s="127"/>
      <c r="V85" s="127"/>
      <c r="W85" s="127"/>
      <c r="X85" s="127"/>
      <c r="Y85" s="127"/>
      <c r="Z85" s="127"/>
    </row>
    <row r="86" spans="2:26" s="1" customFormat="1" ht="55.5" customHeight="1" x14ac:dyDescent="0.2">
      <c r="B86" s="24"/>
      <c r="C86" s="88">
        <v>6</v>
      </c>
      <c r="D86" s="88" t="s">
        <v>58</v>
      </c>
      <c r="E86" s="89" t="s">
        <v>77</v>
      </c>
      <c r="F86" s="90" t="s">
        <v>78</v>
      </c>
      <c r="G86" s="91" t="s">
        <v>68</v>
      </c>
      <c r="H86" s="92">
        <f>7*(2.4+2.2+2.2)</f>
        <v>47.6</v>
      </c>
      <c r="I86" s="93"/>
      <c r="J86" s="94">
        <f t="shared" si="0"/>
        <v>0</v>
      </c>
      <c r="K86" s="90"/>
      <c r="L86" s="24"/>
      <c r="M86" s="126"/>
      <c r="N86" s="138"/>
      <c r="O86" s="143"/>
      <c r="P86" s="148"/>
      <c r="Q86" s="127"/>
      <c r="R86" s="127"/>
      <c r="S86" s="127"/>
      <c r="T86" s="127"/>
      <c r="U86" s="127"/>
      <c r="V86" s="127"/>
      <c r="W86" s="127"/>
      <c r="X86" s="127"/>
      <c r="Y86" s="127"/>
      <c r="Z86" s="127"/>
    </row>
    <row r="87" spans="2:26" s="1" customFormat="1" ht="24.2" customHeight="1" x14ac:dyDescent="0.2">
      <c r="B87" s="24"/>
      <c r="C87" s="109">
        <v>7</v>
      </c>
      <c r="D87" s="109" t="s">
        <v>66</v>
      </c>
      <c r="E87" s="110" t="s">
        <v>79</v>
      </c>
      <c r="F87" s="111" t="s">
        <v>80</v>
      </c>
      <c r="G87" s="112" t="s">
        <v>68</v>
      </c>
      <c r="H87" s="113">
        <f>H86*1.1</f>
        <v>52.360000000000007</v>
      </c>
      <c r="I87" s="114"/>
      <c r="J87" s="115">
        <f t="shared" si="0"/>
        <v>0</v>
      </c>
      <c r="K87" s="111"/>
      <c r="L87" s="116"/>
      <c r="M87" s="126"/>
      <c r="N87" s="138"/>
      <c r="O87" s="143"/>
      <c r="P87" s="148"/>
      <c r="Q87" s="127"/>
      <c r="R87" s="127"/>
      <c r="S87" s="127"/>
      <c r="T87" s="127"/>
      <c r="U87" s="127"/>
      <c r="V87" s="127"/>
      <c r="W87" s="127"/>
      <c r="X87" s="127"/>
      <c r="Y87" s="127"/>
      <c r="Z87" s="127"/>
    </row>
    <row r="88" spans="2:26" s="1" customFormat="1" ht="66.75" customHeight="1" x14ac:dyDescent="0.2">
      <c r="B88" s="24"/>
      <c r="C88" s="88">
        <v>8</v>
      </c>
      <c r="D88" s="88" t="s">
        <v>58</v>
      </c>
      <c r="E88" s="89" t="s">
        <v>83</v>
      </c>
      <c r="F88" s="90" t="s">
        <v>84</v>
      </c>
      <c r="G88" s="91" t="s">
        <v>59</v>
      </c>
      <c r="H88" s="92">
        <v>383.68</v>
      </c>
      <c r="I88" s="93"/>
      <c r="J88" s="94">
        <f t="shared" si="0"/>
        <v>0</v>
      </c>
      <c r="K88" s="90"/>
      <c r="L88" s="24"/>
      <c r="M88" s="126"/>
      <c r="N88" s="138"/>
      <c r="O88" s="143"/>
      <c r="P88" s="148"/>
      <c r="Q88" s="127"/>
      <c r="R88" s="127"/>
      <c r="S88" s="127"/>
      <c r="T88" s="127"/>
      <c r="U88" s="127"/>
      <c r="V88" s="127"/>
      <c r="W88" s="127"/>
      <c r="X88" s="127"/>
      <c r="Y88" s="127"/>
      <c r="Z88" s="127"/>
    </row>
    <row r="89" spans="2:26" s="1" customFormat="1" ht="16.5" customHeight="1" x14ac:dyDescent="0.2">
      <c r="B89" s="24"/>
      <c r="C89" s="109">
        <v>9</v>
      </c>
      <c r="D89" s="109" t="s">
        <v>66</v>
      </c>
      <c r="E89" s="110" t="s">
        <v>172</v>
      </c>
      <c r="F89" s="111" t="s">
        <v>173</v>
      </c>
      <c r="G89" s="112" t="s">
        <v>59</v>
      </c>
      <c r="H89" s="113">
        <f>H88*1.1</f>
        <v>422.04800000000006</v>
      </c>
      <c r="I89" s="114"/>
      <c r="J89" s="115">
        <f t="shared" si="0"/>
        <v>0</v>
      </c>
      <c r="K89" s="111"/>
      <c r="L89" s="116"/>
      <c r="M89" s="126"/>
      <c r="N89" s="138"/>
      <c r="O89" s="143"/>
      <c r="P89" s="148"/>
      <c r="Q89" s="127"/>
      <c r="R89" s="127"/>
      <c r="S89" s="127"/>
      <c r="T89" s="127"/>
      <c r="U89" s="127"/>
      <c r="V89" s="127"/>
      <c r="W89" s="127"/>
      <c r="X89" s="127"/>
      <c r="Y89" s="127"/>
      <c r="Z89" s="127"/>
    </row>
    <row r="90" spans="2:26" s="1" customFormat="1" ht="30" customHeight="1" x14ac:dyDescent="0.2">
      <c r="B90" s="24"/>
      <c r="C90" s="88">
        <v>10</v>
      </c>
      <c r="D90" s="88" t="s">
        <v>58</v>
      </c>
      <c r="E90" s="89" t="s">
        <v>85</v>
      </c>
      <c r="F90" s="90" t="s">
        <v>182</v>
      </c>
      <c r="G90" s="91" t="s">
        <v>59</v>
      </c>
      <c r="H90" s="92">
        <v>1931</v>
      </c>
      <c r="I90" s="93"/>
      <c r="J90" s="94">
        <f t="shared" si="0"/>
        <v>0</v>
      </c>
      <c r="K90" s="90"/>
      <c r="L90" s="24"/>
      <c r="M90" s="126"/>
      <c r="N90" s="138"/>
      <c r="O90" s="143"/>
      <c r="P90" s="148"/>
      <c r="Q90" s="127"/>
      <c r="R90" s="127"/>
      <c r="S90" s="127"/>
      <c r="T90" s="127"/>
      <c r="U90" s="127"/>
      <c r="V90" s="127"/>
      <c r="W90" s="127"/>
      <c r="X90" s="127"/>
      <c r="Y90" s="127"/>
      <c r="Z90" s="127"/>
    </row>
    <row r="91" spans="2:26" s="1" customFormat="1" ht="37.9" customHeight="1" x14ac:dyDescent="0.2">
      <c r="B91" s="24"/>
      <c r="C91" s="88">
        <v>11</v>
      </c>
      <c r="D91" s="88" t="s">
        <v>58</v>
      </c>
      <c r="E91" s="89" t="s">
        <v>86</v>
      </c>
      <c r="F91" s="90" t="s">
        <v>87</v>
      </c>
      <c r="G91" s="91" t="s">
        <v>59</v>
      </c>
      <c r="H91" s="92">
        <f>7*2.2*2.4</f>
        <v>36.96</v>
      </c>
      <c r="I91" s="93"/>
      <c r="J91" s="94">
        <f t="shared" si="0"/>
        <v>0</v>
      </c>
      <c r="K91" s="90"/>
      <c r="L91" s="24"/>
      <c r="M91" s="126"/>
      <c r="N91" s="138"/>
      <c r="O91" s="143"/>
      <c r="P91" s="148"/>
      <c r="Q91" s="127"/>
      <c r="R91" s="127"/>
      <c r="S91" s="127"/>
      <c r="T91" s="127"/>
      <c r="U91" s="127"/>
      <c r="V91" s="127"/>
      <c r="W91" s="127"/>
      <c r="X91" s="127"/>
      <c r="Y91" s="127"/>
      <c r="Z91" s="127"/>
    </row>
    <row r="92" spans="2:26" s="1" customFormat="1" ht="16.5" customHeight="1" x14ac:dyDescent="0.2">
      <c r="B92" s="24"/>
      <c r="C92" s="88">
        <v>12</v>
      </c>
      <c r="D92" s="88" t="s">
        <v>58</v>
      </c>
      <c r="E92" s="89" t="s">
        <v>88</v>
      </c>
      <c r="F92" s="90" t="s">
        <v>89</v>
      </c>
      <c r="G92" s="91" t="s">
        <v>59</v>
      </c>
      <c r="H92" s="92">
        <f>H88</f>
        <v>383.68</v>
      </c>
      <c r="I92" s="93"/>
      <c r="J92" s="94">
        <f t="shared" si="0"/>
        <v>0</v>
      </c>
      <c r="K92" s="90"/>
      <c r="L92" s="24"/>
      <c r="M92" s="126"/>
      <c r="N92" s="138"/>
      <c r="O92" s="143"/>
      <c r="P92" s="148"/>
      <c r="Q92" s="127"/>
      <c r="R92" s="127"/>
      <c r="S92" s="127"/>
      <c r="T92" s="127"/>
      <c r="U92" s="127"/>
      <c r="V92" s="127"/>
      <c r="W92" s="127"/>
      <c r="X92" s="127"/>
      <c r="Y92" s="127"/>
      <c r="Z92" s="127"/>
    </row>
    <row r="93" spans="2:26" s="1" customFormat="1" ht="16.5" customHeight="1" x14ac:dyDescent="0.2">
      <c r="B93" s="24"/>
      <c r="C93" s="88">
        <v>13</v>
      </c>
      <c r="D93" s="88" t="s">
        <v>58</v>
      </c>
      <c r="E93" s="89" t="s">
        <v>90</v>
      </c>
      <c r="F93" s="90" t="s">
        <v>91</v>
      </c>
      <c r="G93" s="91" t="s">
        <v>69</v>
      </c>
      <c r="H93" s="92">
        <v>1</v>
      </c>
      <c r="I93" s="93"/>
      <c r="J93" s="94">
        <f t="shared" si="0"/>
        <v>0</v>
      </c>
      <c r="K93" s="90"/>
      <c r="L93" s="24"/>
      <c r="M93" s="126"/>
      <c r="N93" s="138"/>
      <c r="O93" s="143"/>
      <c r="P93" s="148"/>
      <c r="Q93" s="127"/>
      <c r="R93" s="127"/>
      <c r="S93" s="127"/>
      <c r="T93" s="127"/>
      <c r="U93" s="127"/>
      <c r="V93" s="127"/>
      <c r="W93" s="127"/>
      <c r="X93" s="127"/>
      <c r="Y93" s="127"/>
      <c r="Z93" s="127"/>
    </row>
    <row r="94" spans="2:26" s="1" customFormat="1" ht="16.5" customHeight="1" x14ac:dyDescent="0.2">
      <c r="B94" s="24"/>
      <c r="C94" s="88">
        <v>14</v>
      </c>
      <c r="D94" s="88"/>
      <c r="E94" s="89" t="s">
        <v>92</v>
      </c>
      <c r="F94" s="90" t="s">
        <v>81</v>
      </c>
      <c r="G94" s="91" t="s">
        <v>69</v>
      </c>
      <c r="H94" s="92">
        <v>1</v>
      </c>
      <c r="I94" s="93"/>
      <c r="J94" s="94">
        <f t="shared" si="0"/>
        <v>0</v>
      </c>
      <c r="K94" s="90"/>
      <c r="L94" s="24"/>
      <c r="M94" s="126"/>
      <c r="N94" s="138"/>
      <c r="O94" s="143"/>
      <c r="P94" s="148"/>
      <c r="Q94" s="127"/>
      <c r="R94" s="127"/>
      <c r="S94" s="127"/>
      <c r="T94" s="127"/>
      <c r="U94" s="127"/>
      <c r="V94" s="127"/>
      <c r="W94" s="127"/>
      <c r="X94" s="127"/>
      <c r="Y94" s="127"/>
      <c r="Z94" s="127"/>
    </row>
    <row r="95" spans="2:26" s="1" customFormat="1" ht="16.5" customHeight="1" x14ac:dyDescent="0.2">
      <c r="B95" s="24"/>
      <c r="C95" s="88">
        <v>15</v>
      </c>
      <c r="D95" s="88" t="s">
        <v>58</v>
      </c>
      <c r="E95" s="89" t="s">
        <v>167</v>
      </c>
      <c r="F95" s="90" t="s">
        <v>93</v>
      </c>
      <c r="G95" s="91" t="s">
        <v>69</v>
      </c>
      <c r="H95" s="92">
        <v>1</v>
      </c>
      <c r="I95" s="93"/>
      <c r="J95" s="94">
        <f t="shared" si="0"/>
        <v>0</v>
      </c>
      <c r="K95" s="90"/>
      <c r="L95" s="24"/>
      <c r="M95" s="126"/>
      <c r="N95" s="138"/>
      <c r="O95" s="143"/>
      <c r="P95" s="148"/>
      <c r="Q95" s="127"/>
      <c r="R95" s="127"/>
      <c r="S95" s="127"/>
      <c r="T95" s="127"/>
      <c r="U95" s="127"/>
      <c r="V95" s="127"/>
      <c r="W95" s="127"/>
      <c r="X95" s="127"/>
      <c r="Y95" s="127"/>
      <c r="Z95" s="127"/>
    </row>
    <row r="96" spans="2:26" s="12" customFormat="1" x14ac:dyDescent="0.2">
      <c r="B96" s="104"/>
      <c r="D96" s="99"/>
      <c r="E96" s="105"/>
      <c r="F96" s="106"/>
      <c r="H96" s="107"/>
      <c r="I96" s="108"/>
      <c r="L96" s="104"/>
      <c r="M96" s="126"/>
      <c r="N96" s="138"/>
      <c r="O96" s="143"/>
      <c r="P96" s="148"/>
      <c r="Q96" s="127"/>
      <c r="R96" s="127"/>
      <c r="S96" s="127"/>
      <c r="T96" s="136"/>
      <c r="U96" s="136"/>
      <c r="V96" s="136"/>
      <c r="W96" s="136"/>
      <c r="X96" s="136"/>
      <c r="Y96" s="136"/>
      <c r="Z96" s="136"/>
    </row>
    <row r="97" spans="2:26" s="10" customFormat="1" ht="22.9" customHeight="1" x14ac:dyDescent="0.2">
      <c r="B97" s="81"/>
      <c r="D97" s="82" t="s">
        <v>32</v>
      </c>
      <c r="E97" s="86" t="s">
        <v>64</v>
      </c>
      <c r="F97" s="86" t="s">
        <v>94</v>
      </c>
      <c r="I97" s="84"/>
      <c r="J97" s="87">
        <f>SUM(J98:J106)</f>
        <v>0</v>
      </c>
      <c r="L97" s="81"/>
      <c r="M97" s="124"/>
      <c r="N97" s="137"/>
      <c r="O97" s="142"/>
      <c r="P97" s="147"/>
      <c r="Q97" s="127"/>
      <c r="R97" s="127"/>
      <c r="S97" s="127"/>
      <c r="T97" s="134"/>
      <c r="U97" s="134"/>
      <c r="V97" s="134"/>
      <c r="W97" s="134"/>
      <c r="X97" s="134"/>
      <c r="Y97" s="134"/>
      <c r="Z97" s="134"/>
    </row>
    <row r="98" spans="2:26" s="1" customFormat="1" ht="55.5" customHeight="1" x14ac:dyDescent="0.2">
      <c r="B98" s="24"/>
      <c r="C98" s="88">
        <v>16</v>
      </c>
      <c r="D98" s="88" t="s">
        <v>58</v>
      </c>
      <c r="E98" s="89" t="s">
        <v>95</v>
      </c>
      <c r="F98" s="90" t="s">
        <v>96</v>
      </c>
      <c r="G98" s="91" t="s">
        <v>59</v>
      </c>
      <c r="H98" s="92">
        <f>16.5*23.8+23.8*3*2</f>
        <v>535.5</v>
      </c>
      <c r="I98" s="93"/>
      <c r="J98" s="94">
        <f>H98*I98</f>
        <v>0</v>
      </c>
      <c r="K98" s="90"/>
      <c r="L98" s="24"/>
      <c r="M98" s="126"/>
      <c r="N98" s="138"/>
      <c r="O98" s="143"/>
      <c r="P98" s="148"/>
      <c r="Q98" s="127"/>
      <c r="R98" s="127"/>
      <c r="S98" s="127"/>
      <c r="T98" s="127"/>
      <c r="U98" s="127"/>
      <c r="V98" s="127"/>
      <c r="W98" s="127"/>
      <c r="X98" s="127"/>
      <c r="Y98" s="127"/>
      <c r="Z98" s="127"/>
    </row>
    <row r="99" spans="2:26" s="1" customFormat="1" ht="37.9" customHeight="1" x14ac:dyDescent="0.2">
      <c r="B99" s="24"/>
      <c r="C99" s="88">
        <v>17</v>
      </c>
      <c r="D99" s="88" t="s">
        <v>58</v>
      </c>
      <c r="E99" s="89" t="s">
        <v>97</v>
      </c>
      <c r="F99" s="90" t="s">
        <v>98</v>
      </c>
      <c r="G99" s="91" t="s">
        <v>59</v>
      </c>
      <c r="H99" s="92">
        <f>H98*90</f>
        <v>48195</v>
      </c>
      <c r="I99" s="93"/>
      <c r="J99" s="94">
        <f t="shared" ref="J99:J106" si="1">H99*I99</f>
        <v>0</v>
      </c>
      <c r="K99" s="90"/>
      <c r="L99" s="24"/>
      <c r="M99" s="126"/>
      <c r="N99" s="138"/>
      <c r="O99" s="143"/>
      <c r="P99" s="148"/>
      <c r="Q99" s="127"/>
      <c r="R99" s="127"/>
      <c r="S99" s="127"/>
      <c r="T99" s="127"/>
      <c r="U99" s="127"/>
      <c r="V99" s="127"/>
      <c r="W99" s="127"/>
      <c r="X99" s="127"/>
      <c r="Y99" s="127"/>
      <c r="Z99" s="127"/>
    </row>
    <row r="100" spans="2:26" s="1" customFormat="1" ht="55.5" customHeight="1" x14ac:dyDescent="0.2">
      <c r="B100" s="24"/>
      <c r="C100" s="88">
        <v>18</v>
      </c>
      <c r="D100" s="88" t="s">
        <v>58</v>
      </c>
      <c r="E100" s="89" t="s">
        <v>99</v>
      </c>
      <c r="F100" s="90" t="s">
        <v>100</v>
      </c>
      <c r="G100" s="91" t="s">
        <v>59</v>
      </c>
      <c r="H100" s="92">
        <f>H98</f>
        <v>535.5</v>
      </c>
      <c r="I100" s="93"/>
      <c r="J100" s="94">
        <f t="shared" si="1"/>
        <v>0</v>
      </c>
      <c r="K100" s="90"/>
      <c r="L100" s="24"/>
      <c r="M100" s="126"/>
      <c r="N100" s="138"/>
      <c r="O100" s="143"/>
      <c r="P100" s="148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</row>
    <row r="101" spans="2:26" s="1" customFormat="1" ht="24.2" customHeight="1" x14ac:dyDescent="0.2">
      <c r="B101" s="24"/>
      <c r="C101" s="88">
        <v>19</v>
      </c>
      <c r="D101" s="88" t="s">
        <v>58</v>
      </c>
      <c r="E101" s="89" t="s">
        <v>101</v>
      </c>
      <c r="F101" s="90" t="s">
        <v>102</v>
      </c>
      <c r="G101" s="91" t="s">
        <v>59</v>
      </c>
      <c r="H101" s="92">
        <f>H98</f>
        <v>535.5</v>
      </c>
      <c r="I101" s="93"/>
      <c r="J101" s="94">
        <f t="shared" si="1"/>
        <v>0</v>
      </c>
      <c r="K101" s="90"/>
      <c r="L101" s="24"/>
      <c r="M101" s="126"/>
      <c r="N101" s="138"/>
      <c r="O101" s="143"/>
      <c r="P101" s="148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</row>
    <row r="102" spans="2:26" s="1" customFormat="1" ht="24.2" customHeight="1" x14ac:dyDescent="0.2">
      <c r="B102" s="24"/>
      <c r="C102" s="88">
        <v>20</v>
      </c>
      <c r="D102" s="88" t="s">
        <v>58</v>
      </c>
      <c r="E102" s="89" t="s">
        <v>103</v>
      </c>
      <c r="F102" s="90" t="s">
        <v>104</v>
      </c>
      <c r="G102" s="91" t="s">
        <v>59</v>
      </c>
      <c r="H102" s="92">
        <f>H101*90</f>
        <v>48195</v>
      </c>
      <c r="I102" s="93"/>
      <c r="J102" s="94">
        <f t="shared" si="1"/>
        <v>0</v>
      </c>
      <c r="K102" s="90"/>
      <c r="L102" s="24"/>
      <c r="M102" s="126"/>
      <c r="N102" s="138"/>
      <c r="O102" s="143"/>
      <c r="P102" s="148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</row>
    <row r="103" spans="2:26" s="1" customFormat="1" ht="24.2" customHeight="1" x14ac:dyDescent="0.2">
      <c r="B103" s="24"/>
      <c r="C103" s="88">
        <v>21</v>
      </c>
      <c r="D103" s="88" t="s">
        <v>58</v>
      </c>
      <c r="E103" s="89" t="s">
        <v>105</v>
      </c>
      <c r="F103" s="90" t="s">
        <v>106</v>
      </c>
      <c r="G103" s="91" t="s">
        <v>59</v>
      </c>
      <c r="H103" s="92">
        <f>H101</f>
        <v>535.5</v>
      </c>
      <c r="I103" s="93"/>
      <c r="J103" s="94">
        <f t="shared" si="1"/>
        <v>0</v>
      </c>
      <c r="K103" s="90"/>
      <c r="L103" s="24"/>
      <c r="M103" s="126"/>
      <c r="N103" s="138"/>
      <c r="O103" s="143"/>
      <c r="P103" s="148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</row>
    <row r="104" spans="2:26" s="1" customFormat="1" ht="16.5" customHeight="1" x14ac:dyDescent="0.2">
      <c r="B104" s="24"/>
      <c r="C104" s="88">
        <v>22</v>
      </c>
      <c r="D104" s="88" t="s">
        <v>58</v>
      </c>
      <c r="E104" s="89" t="s">
        <v>177</v>
      </c>
      <c r="F104" s="90" t="s">
        <v>107</v>
      </c>
      <c r="G104" s="91" t="s">
        <v>82</v>
      </c>
      <c r="H104" s="92">
        <v>1</v>
      </c>
      <c r="I104" s="93"/>
      <c r="J104" s="94">
        <f t="shared" si="1"/>
        <v>0</v>
      </c>
      <c r="K104" s="90"/>
      <c r="L104" s="24"/>
      <c r="M104" s="126"/>
      <c r="N104" s="138"/>
      <c r="O104" s="143"/>
      <c r="P104" s="148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</row>
    <row r="105" spans="2:26" s="156" customFormat="1" ht="16.5" customHeight="1" x14ac:dyDescent="0.2">
      <c r="B105" s="24"/>
      <c r="C105" s="88">
        <v>23</v>
      </c>
      <c r="D105" s="88"/>
      <c r="E105" s="89" t="s">
        <v>169</v>
      </c>
      <c r="F105" s="90" t="s">
        <v>178</v>
      </c>
      <c r="G105" s="91" t="s">
        <v>82</v>
      </c>
      <c r="H105" s="92">
        <v>1</v>
      </c>
      <c r="I105" s="93"/>
      <c r="J105" s="94">
        <f t="shared" si="1"/>
        <v>0</v>
      </c>
      <c r="K105" s="90"/>
      <c r="L105" s="24"/>
      <c r="M105" s="157"/>
      <c r="N105" s="158"/>
      <c r="O105" s="159"/>
      <c r="P105" s="160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</row>
    <row r="106" spans="2:26" s="1" customFormat="1" ht="16.5" customHeight="1" x14ac:dyDescent="0.2">
      <c r="B106" s="24"/>
      <c r="C106" s="88">
        <v>24</v>
      </c>
      <c r="D106" s="88" t="s">
        <v>58</v>
      </c>
      <c r="E106" s="89" t="s">
        <v>179</v>
      </c>
      <c r="F106" s="90" t="s">
        <v>168</v>
      </c>
      <c r="G106" s="91" t="s">
        <v>82</v>
      </c>
      <c r="H106" s="92">
        <v>1</v>
      </c>
      <c r="I106" s="93"/>
      <c r="J106" s="94">
        <f t="shared" si="1"/>
        <v>0</v>
      </c>
      <c r="K106" s="90"/>
      <c r="L106" s="24"/>
      <c r="M106" s="126"/>
      <c r="N106" s="138"/>
      <c r="O106" s="143"/>
      <c r="P106" s="148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</row>
    <row r="107" spans="2:26" s="1" customFormat="1" ht="11.25" customHeight="1" x14ac:dyDescent="0.2">
      <c r="B107" s="24"/>
      <c r="C107" s="117"/>
      <c r="D107" s="117"/>
      <c r="E107" s="118"/>
      <c r="F107" s="119"/>
      <c r="G107" s="120"/>
      <c r="H107" s="121"/>
      <c r="I107" s="123"/>
      <c r="J107" s="122"/>
      <c r="K107" s="119"/>
      <c r="L107" s="24"/>
      <c r="M107" s="126"/>
      <c r="N107" s="138"/>
      <c r="O107" s="143"/>
      <c r="P107" s="148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</row>
    <row r="108" spans="2:26" s="10" customFormat="1" ht="22.9" customHeight="1" x14ac:dyDescent="0.2">
      <c r="B108" s="81"/>
      <c r="D108" s="82" t="s">
        <v>32</v>
      </c>
      <c r="E108" s="86" t="s">
        <v>109</v>
      </c>
      <c r="F108" s="86" t="s">
        <v>110</v>
      </c>
      <c r="I108" s="84"/>
      <c r="J108" s="87">
        <f>SUM(J109:J114)</f>
        <v>0</v>
      </c>
      <c r="L108" s="81"/>
      <c r="M108" s="124"/>
      <c r="N108" s="137"/>
      <c r="O108" s="142"/>
      <c r="P108" s="147"/>
      <c r="Q108" s="127"/>
      <c r="R108" s="127"/>
      <c r="S108" s="127"/>
      <c r="T108" s="134"/>
      <c r="U108" s="134"/>
      <c r="V108" s="134"/>
      <c r="W108" s="134"/>
      <c r="X108" s="134"/>
      <c r="Y108" s="134"/>
      <c r="Z108" s="134"/>
    </row>
    <row r="109" spans="2:26" s="1" customFormat="1" ht="33" customHeight="1" x14ac:dyDescent="0.2">
      <c r="B109" s="24"/>
      <c r="C109" s="88">
        <v>25</v>
      </c>
      <c r="D109" s="88" t="s">
        <v>58</v>
      </c>
      <c r="E109" s="89" t="s">
        <v>111</v>
      </c>
      <c r="F109" s="90" t="s">
        <v>112</v>
      </c>
      <c r="G109" s="91" t="s">
        <v>65</v>
      </c>
      <c r="H109" s="92">
        <f>(16.5+0.8+0.8)*22*50/1000</f>
        <v>19.910000000000004</v>
      </c>
      <c r="I109" s="93"/>
      <c r="J109" s="94">
        <f>H109*I109</f>
        <v>0</v>
      </c>
      <c r="K109" s="90"/>
      <c r="L109" s="24"/>
      <c r="M109" s="126"/>
      <c r="N109" s="138"/>
      <c r="O109" s="143"/>
      <c r="P109" s="148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</row>
    <row r="110" spans="2:26" s="1" customFormat="1" ht="37.9" customHeight="1" x14ac:dyDescent="0.2">
      <c r="B110" s="24"/>
      <c r="C110" s="88">
        <v>26</v>
      </c>
      <c r="D110" s="88" t="s">
        <v>58</v>
      </c>
      <c r="E110" s="89" t="s">
        <v>113</v>
      </c>
      <c r="F110" s="90" t="s">
        <v>114</v>
      </c>
      <c r="G110" s="91" t="s">
        <v>65</v>
      </c>
      <c r="H110" s="92">
        <f>H109*20</f>
        <v>398.20000000000005</v>
      </c>
      <c r="I110" s="93"/>
      <c r="J110" s="94">
        <f t="shared" ref="J110:J114" si="2">H110*I110</f>
        <v>0</v>
      </c>
      <c r="K110" s="90"/>
      <c r="L110" s="24"/>
      <c r="M110" s="126"/>
      <c r="N110" s="138"/>
      <c r="O110" s="143"/>
      <c r="P110" s="148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</row>
    <row r="111" spans="2:26" s="1" customFormat="1" ht="44.25" customHeight="1" x14ac:dyDescent="0.2">
      <c r="B111" s="24"/>
      <c r="C111" s="88">
        <v>27</v>
      </c>
      <c r="D111" s="88" t="s">
        <v>58</v>
      </c>
      <c r="E111" s="89" t="s">
        <v>175</v>
      </c>
      <c r="F111" s="90" t="s">
        <v>176</v>
      </c>
      <c r="G111" s="91" t="s">
        <v>65</v>
      </c>
      <c r="H111" s="92">
        <f>H109</f>
        <v>19.910000000000004</v>
      </c>
      <c r="I111" s="93"/>
      <c r="J111" s="94">
        <f t="shared" si="2"/>
        <v>0</v>
      </c>
      <c r="K111" s="90"/>
      <c r="L111" s="24"/>
      <c r="M111" s="126"/>
      <c r="N111" s="138"/>
      <c r="O111" s="143"/>
      <c r="P111" s="148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</row>
    <row r="112" spans="2:26" s="1" customFormat="1" ht="33" customHeight="1" x14ac:dyDescent="0.2">
      <c r="B112" s="24"/>
      <c r="C112" s="88">
        <v>28</v>
      </c>
      <c r="D112" s="88" t="s">
        <v>58</v>
      </c>
      <c r="E112" s="89" t="s">
        <v>115</v>
      </c>
      <c r="F112" s="90" t="s">
        <v>116</v>
      </c>
      <c r="G112" s="91" t="s">
        <v>65</v>
      </c>
      <c r="H112" s="92">
        <f>H109</f>
        <v>19.910000000000004</v>
      </c>
      <c r="I112" s="93"/>
      <c r="J112" s="94">
        <f t="shared" si="2"/>
        <v>0</v>
      </c>
      <c r="K112" s="90"/>
      <c r="L112" s="24"/>
      <c r="M112" s="126"/>
      <c r="N112" s="138"/>
      <c r="O112" s="143"/>
      <c r="P112" s="148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</row>
    <row r="113" spans="2:26" s="1" customFormat="1" ht="44.25" customHeight="1" x14ac:dyDescent="0.2">
      <c r="B113" s="24"/>
      <c r="C113" s="88">
        <v>29</v>
      </c>
      <c r="D113" s="88" t="s">
        <v>58</v>
      </c>
      <c r="E113" s="89" t="s">
        <v>117</v>
      </c>
      <c r="F113" s="90" t="s">
        <v>118</v>
      </c>
      <c r="G113" s="91" t="s">
        <v>65</v>
      </c>
      <c r="H113" s="92">
        <f>H112*20</f>
        <v>398.20000000000005</v>
      </c>
      <c r="I113" s="93"/>
      <c r="J113" s="94">
        <f t="shared" si="2"/>
        <v>0</v>
      </c>
      <c r="K113" s="90"/>
      <c r="L113" s="24"/>
      <c r="M113" s="126"/>
      <c r="N113" s="138"/>
      <c r="O113" s="143"/>
      <c r="P113" s="148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</row>
    <row r="114" spans="2:26" s="1" customFormat="1" ht="44.25" customHeight="1" x14ac:dyDescent="0.2">
      <c r="B114" s="24"/>
      <c r="C114" s="88">
        <v>30</v>
      </c>
      <c r="D114" s="88" t="s">
        <v>58</v>
      </c>
      <c r="E114" s="89" t="s">
        <v>180</v>
      </c>
      <c r="F114" s="90" t="s">
        <v>181</v>
      </c>
      <c r="G114" s="91" t="s">
        <v>65</v>
      </c>
      <c r="H114" s="92">
        <f>H109</f>
        <v>19.910000000000004</v>
      </c>
      <c r="I114" s="93"/>
      <c r="J114" s="94">
        <f t="shared" si="2"/>
        <v>0</v>
      </c>
      <c r="K114" s="90"/>
      <c r="L114" s="24"/>
      <c r="M114" s="126"/>
      <c r="N114" s="138"/>
      <c r="O114" s="143"/>
      <c r="P114" s="148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</row>
    <row r="115" spans="2:26" s="1" customFormat="1" x14ac:dyDescent="0.2">
      <c r="B115" s="24"/>
      <c r="D115" s="95"/>
      <c r="F115" s="96"/>
      <c r="I115" s="97"/>
      <c r="L115" s="24"/>
      <c r="M115" s="126"/>
      <c r="N115" s="138"/>
      <c r="O115" s="143"/>
      <c r="P115" s="148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</row>
    <row r="116" spans="2:26" s="10" customFormat="1" ht="22.9" customHeight="1" x14ac:dyDescent="0.2">
      <c r="B116" s="81"/>
      <c r="D116" s="82" t="s">
        <v>32</v>
      </c>
      <c r="E116" s="86" t="s">
        <v>119</v>
      </c>
      <c r="F116" s="86" t="s">
        <v>120</v>
      </c>
      <c r="I116" s="84"/>
      <c r="J116" s="87">
        <f>J117</f>
        <v>0</v>
      </c>
      <c r="L116" s="81"/>
      <c r="M116" s="124"/>
      <c r="N116" s="137"/>
      <c r="O116" s="142"/>
      <c r="P116" s="147"/>
      <c r="Q116" s="127"/>
      <c r="R116" s="127"/>
      <c r="S116" s="127"/>
      <c r="T116" s="134"/>
      <c r="U116" s="134"/>
      <c r="V116" s="134"/>
      <c r="W116" s="134"/>
      <c r="X116" s="134"/>
      <c r="Y116" s="134"/>
      <c r="Z116" s="134"/>
    </row>
    <row r="117" spans="2:26" s="1" customFormat="1" ht="55.5" customHeight="1" x14ac:dyDescent="0.2">
      <c r="B117" s="24"/>
      <c r="C117" s="88">
        <v>31</v>
      </c>
      <c r="D117" s="88" t="s">
        <v>58</v>
      </c>
      <c r="E117" s="89" t="s">
        <v>121</v>
      </c>
      <c r="F117" s="90" t="s">
        <v>122</v>
      </c>
      <c r="G117" s="91" t="s">
        <v>65</v>
      </c>
      <c r="H117" s="92">
        <v>32.17</v>
      </c>
      <c r="I117" s="93"/>
      <c r="J117" s="94">
        <f>H117*I117</f>
        <v>0</v>
      </c>
      <c r="K117" s="90"/>
      <c r="L117" s="24"/>
      <c r="M117" s="126"/>
      <c r="N117" s="138"/>
      <c r="O117" s="143"/>
      <c r="P117" s="148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</row>
    <row r="118" spans="2:26" s="1" customFormat="1" x14ac:dyDescent="0.2">
      <c r="B118" s="24"/>
      <c r="D118" s="95"/>
      <c r="F118" s="96"/>
      <c r="I118" s="97"/>
      <c r="L118" s="24"/>
      <c r="M118" s="126"/>
      <c r="N118" s="138"/>
      <c r="O118" s="143"/>
      <c r="P118" s="148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</row>
    <row r="119" spans="2:26" s="10" customFormat="1" ht="25.9" customHeight="1" x14ac:dyDescent="0.2">
      <c r="B119" s="81"/>
      <c r="D119" s="82" t="s">
        <v>32</v>
      </c>
      <c r="E119" s="83" t="s">
        <v>123</v>
      </c>
      <c r="F119" s="83" t="s">
        <v>124</v>
      </c>
      <c r="I119" s="84"/>
      <c r="J119" s="85">
        <f>J120</f>
        <v>0</v>
      </c>
      <c r="L119" s="81"/>
      <c r="M119" s="124"/>
      <c r="N119" s="137"/>
      <c r="O119" s="142"/>
      <c r="P119" s="147"/>
      <c r="Q119" s="127"/>
      <c r="R119" s="127"/>
      <c r="S119" s="127"/>
      <c r="T119" s="134"/>
      <c r="U119" s="134"/>
      <c r="V119" s="134"/>
      <c r="W119" s="134"/>
      <c r="X119" s="134"/>
      <c r="Y119" s="134"/>
      <c r="Z119" s="134"/>
    </row>
    <row r="120" spans="2:26" s="10" customFormat="1" ht="22.9" customHeight="1" x14ac:dyDescent="0.2">
      <c r="B120" s="81"/>
      <c r="D120" s="82" t="s">
        <v>32</v>
      </c>
      <c r="E120" s="86" t="s">
        <v>125</v>
      </c>
      <c r="F120" s="86" t="s">
        <v>126</v>
      </c>
      <c r="I120" s="84"/>
      <c r="J120" s="87">
        <f>SUM(J121:J124)</f>
        <v>0</v>
      </c>
      <c r="L120" s="81"/>
      <c r="M120" s="124"/>
      <c r="N120" s="137"/>
      <c r="O120" s="142"/>
      <c r="P120" s="147"/>
      <c r="Q120" s="127"/>
      <c r="R120" s="127"/>
      <c r="S120" s="127"/>
      <c r="T120" s="134"/>
      <c r="U120" s="134"/>
      <c r="V120" s="134"/>
      <c r="W120" s="134"/>
      <c r="X120" s="134"/>
      <c r="Y120" s="134"/>
      <c r="Z120" s="134"/>
    </row>
    <row r="121" spans="2:26" s="1" customFormat="1" ht="37.9" customHeight="1" x14ac:dyDescent="0.2">
      <c r="B121" s="24"/>
      <c r="C121" s="88">
        <v>32</v>
      </c>
      <c r="D121" s="88" t="s">
        <v>58</v>
      </c>
      <c r="E121" s="89" t="s">
        <v>127</v>
      </c>
      <c r="F121" s="90" t="s">
        <v>128</v>
      </c>
      <c r="G121" s="91" t="s">
        <v>68</v>
      </c>
      <c r="H121" s="92">
        <v>18</v>
      </c>
      <c r="I121" s="93"/>
      <c r="J121" s="94">
        <f>H121*I121</f>
        <v>0</v>
      </c>
      <c r="K121" s="90"/>
      <c r="L121" s="24"/>
      <c r="M121" s="126"/>
      <c r="N121" s="138"/>
      <c r="O121" s="143"/>
      <c r="P121" s="148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</row>
    <row r="122" spans="2:26" s="1" customFormat="1" ht="37.9" customHeight="1" x14ac:dyDescent="0.2">
      <c r="B122" s="24"/>
      <c r="C122" s="88">
        <v>33</v>
      </c>
      <c r="D122" s="88" t="s">
        <v>58</v>
      </c>
      <c r="E122" s="89" t="s">
        <v>129</v>
      </c>
      <c r="F122" s="90" t="s">
        <v>130</v>
      </c>
      <c r="G122" s="91" t="s">
        <v>68</v>
      </c>
      <c r="H122" s="92">
        <v>18</v>
      </c>
      <c r="I122" s="93"/>
      <c r="J122" s="94">
        <f t="shared" ref="J122:J124" si="3">H122*I122</f>
        <v>0</v>
      </c>
      <c r="K122" s="90"/>
      <c r="L122" s="24"/>
      <c r="M122" s="126"/>
      <c r="N122" s="138"/>
      <c r="O122" s="143"/>
      <c r="P122" s="148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</row>
    <row r="123" spans="2:26" s="1" customFormat="1" ht="37.9" customHeight="1" x14ac:dyDescent="0.2">
      <c r="B123" s="24"/>
      <c r="C123" s="88">
        <v>34</v>
      </c>
      <c r="D123" s="88" t="s">
        <v>58</v>
      </c>
      <c r="E123" s="89" t="s">
        <v>131</v>
      </c>
      <c r="F123" s="90" t="s">
        <v>132</v>
      </c>
      <c r="G123" s="91" t="s">
        <v>68</v>
      </c>
      <c r="H123" s="92">
        <v>15.5</v>
      </c>
      <c r="I123" s="93"/>
      <c r="J123" s="94">
        <f t="shared" si="3"/>
        <v>0</v>
      </c>
      <c r="K123" s="90"/>
      <c r="L123" s="24"/>
      <c r="M123" s="126"/>
      <c r="N123" s="138"/>
      <c r="O123" s="143"/>
      <c r="P123" s="148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</row>
    <row r="124" spans="2:26" s="1" customFormat="1" ht="49.15" customHeight="1" x14ac:dyDescent="0.2">
      <c r="B124" s="24"/>
      <c r="C124" s="88">
        <v>35</v>
      </c>
      <c r="D124" s="88" t="s">
        <v>58</v>
      </c>
      <c r="E124" s="89" t="s">
        <v>133</v>
      </c>
      <c r="F124" s="90" t="s">
        <v>134</v>
      </c>
      <c r="G124" s="91" t="s">
        <v>65</v>
      </c>
      <c r="H124" s="92">
        <v>0.155</v>
      </c>
      <c r="I124" s="93"/>
      <c r="J124" s="94">
        <f t="shared" si="3"/>
        <v>0</v>
      </c>
      <c r="K124" s="90"/>
      <c r="L124" s="24"/>
      <c r="M124" s="126"/>
      <c r="N124" s="138"/>
      <c r="O124" s="143"/>
      <c r="P124" s="148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</row>
    <row r="125" spans="2:26" s="10" customFormat="1" ht="25.9" customHeight="1" x14ac:dyDescent="0.2">
      <c r="B125" s="81"/>
      <c r="D125" s="82" t="s">
        <v>32</v>
      </c>
      <c r="E125" s="83" t="s">
        <v>66</v>
      </c>
      <c r="F125" s="83" t="s">
        <v>135</v>
      </c>
      <c r="I125" s="84"/>
      <c r="J125" s="85">
        <f>J126</f>
        <v>0</v>
      </c>
      <c r="L125" s="81"/>
      <c r="M125" s="124"/>
      <c r="N125" s="137"/>
      <c r="O125" s="142"/>
      <c r="P125" s="147"/>
      <c r="Q125" s="127"/>
      <c r="R125" s="127"/>
      <c r="S125" s="127"/>
      <c r="T125" s="134"/>
      <c r="U125" s="134"/>
      <c r="V125" s="134"/>
      <c r="W125" s="134"/>
      <c r="X125" s="134"/>
      <c r="Y125" s="134"/>
      <c r="Z125" s="134"/>
    </row>
    <row r="126" spans="2:26" s="10" customFormat="1" ht="22.9" customHeight="1" x14ac:dyDescent="0.2">
      <c r="B126" s="81"/>
      <c r="D126" s="82" t="s">
        <v>32</v>
      </c>
      <c r="E126" s="86" t="s">
        <v>136</v>
      </c>
      <c r="F126" s="86" t="s">
        <v>137</v>
      </c>
      <c r="I126" s="84"/>
      <c r="J126" s="87">
        <f>SUM(J127:J132)</f>
        <v>0</v>
      </c>
      <c r="L126" s="81"/>
      <c r="M126" s="124"/>
      <c r="N126" s="137"/>
      <c r="O126" s="142"/>
      <c r="P126" s="147"/>
      <c r="Q126" s="127"/>
      <c r="R126" s="127"/>
      <c r="S126" s="127"/>
      <c r="T126" s="134"/>
      <c r="U126" s="134"/>
      <c r="V126" s="134"/>
      <c r="W126" s="134"/>
      <c r="X126" s="134"/>
      <c r="Y126" s="134"/>
      <c r="Z126" s="134"/>
    </row>
    <row r="127" spans="2:26" s="1" customFormat="1" ht="24.2" customHeight="1" x14ac:dyDescent="0.2">
      <c r="B127" s="24"/>
      <c r="C127" s="88">
        <v>36</v>
      </c>
      <c r="D127" s="88" t="s">
        <v>58</v>
      </c>
      <c r="E127" s="89" t="s">
        <v>138</v>
      </c>
      <c r="F127" s="90" t="s">
        <v>139</v>
      </c>
      <c r="G127" s="91" t="s">
        <v>68</v>
      </c>
      <c r="H127" s="92">
        <v>22</v>
      </c>
      <c r="I127" s="93"/>
      <c r="J127" s="94">
        <f>H127*I127</f>
        <v>0</v>
      </c>
      <c r="K127" s="90"/>
      <c r="L127" s="24"/>
      <c r="M127" s="126"/>
      <c r="N127" s="138"/>
      <c r="O127" s="143"/>
      <c r="P127" s="148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</row>
    <row r="128" spans="2:26" s="1" customFormat="1" ht="16.5" customHeight="1" x14ac:dyDescent="0.2">
      <c r="B128" s="24"/>
      <c r="C128" s="109">
        <v>37</v>
      </c>
      <c r="D128" s="109" t="s">
        <v>66</v>
      </c>
      <c r="E128" s="110" t="s">
        <v>140</v>
      </c>
      <c r="F128" s="111" t="s">
        <v>141</v>
      </c>
      <c r="G128" s="112" t="s">
        <v>67</v>
      </c>
      <c r="H128" s="113">
        <v>4.4000000000000004</v>
      </c>
      <c r="I128" s="114"/>
      <c r="J128" s="115">
        <f t="shared" ref="J128:J132" si="4">H128*I128</f>
        <v>0</v>
      </c>
      <c r="K128" s="111"/>
      <c r="L128" s="116"/>
      <c r="M128" s="126"/>
      <c r="N128" s="138"/>
      <c r="O128" s="143"/>
      <c r="P128" s="148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</row>
    <row r="129" spans="2:26" s="1" customFormat="1" ht="21.75" customHeight="1" x14ac:dyDescent="0.2">
      <c r="B129" s="24"/>
      <c r="C129" s="88">
        <v>38</v>
      </c>
      <c r="D129" s="88" t="s">
        <v>58</v>
      </c>
      <c r="E129" s="89" t="s">
        <v>142</v>
      </c>
      <c r="F129" s="90" t="s">
        <v>143</v>
      </c>
      <c r="G129" s="91" t="s">
        <v>69</v>
      </c>
      <c r="H129" s="92">
        <v>8</v>
      </c>
      <c r="I129" s="93"/>
      <c r="J129" s="94">
        <f t="shared" si="4"/>
        <v>0</v>
      </c>
      <c r="K129" s="90"/>
      <c r="L129" s="24"/>
      <c r="M129" s="126"/>
      <c r="N129" s="138"/>
      <c r="O129" s="143"/>
      <c r="P129" s="148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</row>
    <row r="130" spans="2:26" s="1" customFormat="1" ht="16.5" customHeight="1" x14ac:dyDescent="0.2">
      <c r="B130" s="24"/>
      <c r="C130" s="109">
        <v>39</v>
      </c>
      <c r="D130" s="109" t="s">
        <v>66</v>
      </c>
      <c r="E130" s="110" t="s">
        <v>144</v>
      </c>
      <c r="F130" s="111" t="s">
        <v>145</v>
      </c>
      <c r="G130" s="112" t="s">
        <v>69</v>
      </c>
      <c r="H130" s="113">
        <v>8</v>
      </c>
      <c r="I130" s="114"/>
      <c r="J130" s="115">
        <f t="shared" si="4"/>
        <v>0</v>
      </c>
      <c r="K130" s="111"/>
      <c r="L130" s="116"/>
      <c r="M130" s="126"/>
      <c r="N130" s="138"/>
      <c r="O130" s="143"/>
      <c r="P130" s="148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</row>
    <row r="131" spans="2:26" s="1" customFormat="1" ht="44.25" customHeight="1" x14ac:dyDescent="0.2">
      <c r="B131" s="24"/>
      <c r="C131" s="88">
        <v>40</v>
      </c>
      <c r="D131" s="88" t="s">
        <v>58</v>
      </c>
      <c r="E131" s="89" t="s">
        <v>146</v>
      </c>
      <c r="F131" s="90" t="s">
        <v>147</v>
      </c>
      <c r="G131" s="91" t="s">
        <v>69</v>
      </c>
      <c r="H131" s="92">
        <v>2</v>
      </c>
      <c r="I131" s="93"/>
      <c r="J131" s="94">
        <f t="shared" si="4"/>
        <v>0</v>
      </c>
      <c r="K131" s="90"/>
      <c r="L131" s="24"/>
      <c r="M131" s="126"/>
      <c r="N131" s="138"/>
      <c r="O131" s="143"/>
      <c r="P131" s="148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</row>
    <row r="132" spans="2:26" s="1" customFormat="1" ht="16.5" customHeight="1" x14ac:dyDescent="0.2">
      <c r="B132" s="24"/>
      <c r="C132" s="88">
        <v>41</v>
      </c>
      <c r="D132" s="88" t="s">
        <v>58</v>
      </c>
      <c r="E132" s="89" t="s">
        <v>148</v>
      </c>
      <c r="F132" s="90" t="s">
        <v>149</v>
      </c>
      <c r="G132" s="91" t="s">
        <v>108</v>
      </c>
      <c r="H132" s="92">
        <v>1</v>
      </c>
      <c r="I132" s="93"/>
      <c r="J132" s="94">
        <f t="shared" si="4"/>
        <v>0</v>
      </c>
      <c r="K132" s="90"/>
      <c r="L132" s="24"/>
      <c r="M132" s="126"/>
      <c r="N132" s="138"/>
      <c r="O132" s="143"/>
      <c r="P132" s="148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</row>
    <row r="133" spans="2:26" s="1" customFormat="1" ht="6.95" customHeight="1" x14ac:dyDescent="0.2">
      <c r="B133" s="32"/>
      <c r="C133" s="33"/>
      <c r="D133" s="33"/>
      <c r="E133" s="33"/>
      <c r="F133" s="33"/>
      <c r="G133" s="33"/>
      <c r="H133" s="33"/>
      <c r="I133" s="33"/>
      <c r="J133" s="33"/>
      <c r="K133" s="33"/>
      <c r="L133" s="24"/>
      <c r="M133" s="126"/>
      <c r="N133" s="138"/>
      <c r="O133" s="143"/>
      <c r="P133" s="148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</row>
  </sheetData>
  <mergeCells count="8">
    <mergeCell ref="R78:S78"/>
    <mergeCell ref="E67:H67"/>
    <mergeCell ref="E69:H69"/>
    <mergeCell ref="E5:H5"/>
    <mergeCell ref="E7:H7"/>
    <mergeCell ref="E15:H15"/>
    <mergeCell ref="E37:H37"/>
    <mergeCell ref="E39:H39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8"/>
  <sheetViews>
    <sheetView workbookViewId="0">
      <selection activeCell="I21" sqref="I21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</cols>
  <sheetData>
    <row r="1" spans="2:12" ht="6.95" customHeight="1" x14ac:dyDescent="0.2">
      <c r="B1" s="13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2:12" ht="24.95" customHeight="1" x14ac:dyDescent="0.2">
      <c r="B2" s="15"/>
      <c r="D2" s="16" t="s">
        <v>35</v>
      </c>
      <c r="L2" s="15"/>
    </row>
    <row r="3" spans="2:12" ht="6.95" customHeight="1" x14ac:dyDescent="0.2">
      <c r="B3" s="15"/>
      <c r="L3" s="15"/>
    </row>
    <row r="4" spans="2:12" ht="12" customHeight="1" x14ac:dyDescent="0.2">
      <c r="B4" s="15"/>
      <c r="D4" s="20" t="s">
        <v>2</v>
      </c>
      <c r="L4" s="15"/>
    </row>
    <row r="5" spans="2:12" ht="26.25" customHeight="1" x14ac:dyDescent="0.2">
      <c r="B5" s="15"/>
      <c r="E5" s="192" t="str">
        <f>STAV!E5</f>
        <v>Oprava fasády jižního průčelí objektu internátu</v>
      </c>
      <c r="F5" s="193"/>
      <c r="G5" s="193"/>
      <c r="H5" s="193"/>
      <c r="L5" s="15"/>
    </row>
    <row r="6" spans="2:12" s="1" customFormat="1" ht="12" customHeight="1" x14ac:dyDescent="0.2">
      <c r="B6" s="24"/>
      <c r="D6" s="20" t="s">
        <v>36</v>
      </c>
      <c r="L6" s="24"/>
    </row>
    <row r="7" spans="2:12" s="1" customFormat="1" ht="16.5" customHeight="1" x14ac:dyDescent="0.2">
      <c r="B7" s="24"/>
      <c r="E7" s="180" t="s">
        <v>34</v>
      </c>
      <c r="F7" s="194"/>
      <c r="G7" s="194"/>
      <c r="H7" s="194"/>
      <c r="L7" s="24"/>
    </row>
    <row r="8" spans="2:12" s="1" customFormat="1" x14ac:dyDescent="0.2">
      <c r="B8" s="24"/>
      <c r="L8" s="24"/>
    </row>
    <row r="9" spans="2:12" s="1" customFormat="1" ht="12" customHeight="1" x14ac:dyDescent="0.2">
      <c r="B9" s="24"/>
      <c r="D9" s="20" t="s">
        <v>3</v>
      </c>
      <c r="F9" s="18" t="s">
        <v>4</v>
      </c>
      <c r="I9" s="20" t="s">
        <v>5</v>
      </c>
      <c r="J9" s="18" t="s">
        <v>4</v>
      </c>
      <c r="L9" s="24"/>
    </row>
    <row r="10" spans="2:12" s="1" customFormat="1" ht="12" customHeight="1" x14ac:dyDescent="0.2">
      <c r="B10" s="24"/>
      <c r="D10" s="20" t="s">
        <v>6</v>
      </c>
      <c r="F10" s="18" t="str">
        <f>REKAP!K6</f>
        <v>Hořice, Šalounova ulice</v>
      </c>
      <c r="I10" s="20" t="s">
        <v>7</v>
      </c>
      <c r="J10" s="40">
        <f>REKAP!AN6</f>
        <v>44819</v>
      </c>
      <c r="L10" s="24"/>
    </row>
    <row r="11" spans="2:12" s="1" customFormat="1" ht="10.9" customHeight="1" x14ac:dyDescent="0.2">
      <c r="B11" s="24"/>
      <c r="L11" s="24"/>
    </row>
    <row r="12" spans="2:12" s="1" customFormat="1" ht="12" customHeight="1" x14ac:dyDescent="0.2">
      <c r="B12" s="24"/>
      <c r="D12" s="20" t="s">
        <v>8</v>
      </c>
      <c r="I12" s="20" t="s">
        <v>9</v>
      </c>
      <c r="J12" s="154" t="str">
        <f>REKAP!AN8</f>
        <v>06668364</v>
      </c>
      <c r="L12" s="24"/>
    </row>
    <row r="13" spans="2:12" s="1" customFormat="1" ht="18" customHeight="1" x14ac:dyDescent="0.2">
      <c r="B13" s="24"/>
      <c r="E13" s="18" t="str">
        <f>REKAP!E9</f>
        <v>Zemědělská akademie a Gymnázium Hořice - střední škola a vyšší odborná škola, Riegrova 1403, Hořice</v>
      </c>
      <c r="I13" s="20" t="s">
        <v>10</v>
      </c>
      <c r="J13" s="18" t="str">
        <f>REKAP!AN9</f>
        <v>CZ066638364</v>
      </c>
      <c r="L13" s="24"/>
    </row>
    <row r="14" spans="2:12" s="1" customFormat="1" ht="6.95" customHeight="1" x14ac:dyDescent="0.2">
      <c r="B14" s="24"/>
      <c r="L14" s="24"/>
    </row>
    <row r="15" spans="2:12" s="1" customFormat="1" ht="12" customHeight="1" x14ac:dyDescent="0.2">
      <c r="B15" s="24"/>
      <c r="D15" s="20" t="s">
        <v>11</v>
      </c>
      <c r="I15" s="20" t="s">
        <v>9</v>
      </c>
      <c r="J15" s="21"/>
      <c r="L15" s="24"/>
    </row>
    <row r="16" spans="2:12" s="1" customFormat="1" ht="18" customHeight="1" x14ac:dyDescent="0.2">
      <c r="B16" s="24"/>
      <c r="E16" s="186"/>
      <c r="F16" s="183"/>
      <c r="G16" s="183"/>
      <c r="H16" s="183"/>
      <c r="I16" s="20" t="s">
        <v>10</v>
      </c>
      <c r="J16" s="21"/>
      <c r="L16" s="24"/>
    </row>
    <row r="17" spans="2:12" s="1" customFormat="1" ht="6.95" customHeight="1" x14ac:dyDescent="0.2">
      <c r="B17" s="24"/>
      <c r="L17" s="24"/>
    </row>
    <row r="18" spans="2:12" s="1" customFormat="1" ht="6.95" customHeight="1" x14ac:dyDescent="0.2">
      <c r="B18" s="24"/>
      <c r="L18" s="24"/>
    </row>
    <row r="19" spans="2:12" s="1" customFormat="1" ht="6.95" customHeight="1" x14ac:dyDescent="0.2">
      <c r="B19" s="24"/>
      <c r="D19" s="53"/>
      <c r="E19" s="53"/>
      <c r="F19" s="53"/>
      <c r="G19" s="53"/>
      <c r="H19" s="53"/>
      <c r="I19" s="53"/>
      <c r="J19" s="53"/>
      <c r="K19" s="53"/>
      <c r="L19" s="24"/>
    </row>
    <row r="20" spans="2:12" s="1" customFormat="1" ht="25.35" customHeight="1" x14ac:dyDescent="0.2">
      <c r="B20" s="24"/>
      <c r="D20" s="54" t="s">
        <v>12</v>
      </c>
      <c r="J20" s="46">
        <f>ROUND(J71, 2)</f>
        <v>0</v>
      </c>
      <c r="L20" s="24"/>
    </row>
    <row r="21" spans="2:12" s="1" customFormat="1" ht="6.95" customHeight="1" x14ac:dyDescent="0.2">
      <c r="B21" s="24"/>
      <c r="D21" s="53"/>
      <c r="E21" s="53"/>
      <c r="F21" s="53"/>
      <c r="G21" s="53"/>
      <c r="H21" s="53"/>
      <c r="I21" s="53"/>
      <c r="J21" s="53"/>
      <c r="K21" s="53"/>
      <c r="L21" s="24"/>
    </row>
    <row r="22" spans="2:12" s="1" customFormat="1" ht="14.45" customHeight="1" x14ac:dyDescent="0.2">
      <c r="B22" s="24"/>
      <c r="F22" s="55" t="s">
        <v>14</v>
      </c>
      <c r="I22" s="55" t="s">
        <v>13</v>
      </c>
      <c r="J22" s="55" t="s">
        <v>15</v>
      </c>
      <c r="L22" s="24"/>
    </row>
    <row r="23" spans="2:12" s="1" customFormat="1" ht="14.45" customHeight="1" x14ac:dyDescent="0.2">
      <c r="B23" s="24"/>
      <c r="D23" s="56" t="s">
        <v>16</v>
      </c>
      <c r="E23" s="20" t="s">
        <v>17</v>
      </c>
      <c r="F23" s="57">
        <f>J20</f>
        <v>0</v>
      </c>
      <c r="I23" s="58">
        <v>0.21</v>
      </c>
      <c r="J23" s="57">
        <f>I23*F23</f>
        <v>0</v>
      </c>
      <c r="L23" s="24"/>
    </row>
    <row r="24" spans="2:12" s="1" customFormat="1" ht="14.45" customHeight="1" x14ac:dyDescent="0.2">
      <c r="B24" s="24"/>
      <c r="E24" s="20" t="s">
        <v>18</v>
      </c>
      <c r="F24" s="57"/>
      <c r="I24" s="58">
        <v>0.15</v>
      </c>
      <c r="J24" s="57"/>
      <c r="L24" s="24"/>
    </row>
    <row r="25" spans="2:12" s="1" customFormat="1" ht="14.45" hidden="1" customHeight="1" x14ac:dyDescent="0.2">
      <c r="B25" s="24"/>
      <c r="E25" s="20" t="s">
        <v>19</v>
      </c>
      <c r="F25" s="57" t="e">
        <f>ROUND((SUM(#REF!)),  2)</f>
        <v>#REF!</v>
      </c>
      <c r="I25" s="58">
        <v>0.21</v>
      </c>
      <c r="J25" s="57">
        <f>0</f>
        <v>0</v>
      </c>
      <c r="L25" s="24"/>
    </row>
    <row r="26" spans="2:12" s="1" customFormat="1" ht="14.45" hidden="1" customHeight="1" x14ac:dyDescent="0.2">
      <c r="B26" s="24"/>
      <c r="E26" s="20" t="s">
        <v>20</v>
      </c>
      <c r="F26" s="57" t="e">
        <f>ROUND((SUM(#REF!)),  2)</f>
        <v>#REF!</v>
      </c>
      <c r="I26" s="58">
        <v>0.15</v>
      </c>
      <c r="J26" s="57">
        <f>0</f>
        <v>0</v>
      </c>
      <c r="L26" s="24"/>
    </row>
    <row r="27" spans="2:12" s="1" customFormat="1" ht="14.45" hidden="1" customHeight="1" x14ac:dyDescent="0.2">
      <c r="B27" s="24"/>
      <c r="E27" s="20" t="s">
        <v>21</v>
      </c>
      <c r="F27" s="57" t="e">
        <f>ROUND((SUM(#REF!)),  2)</f>
        <v>#REF!</v>
      </c>
      <c r="I27" s="58">
        <v>0</v>
      </c>
      <c r="J27" s="57">
        <f>0</f>
        <v>0</v>
      </c>
      <c r="L27" s="24"/>
    </row>
    <row r="28" spans="2:12" s="1" customFormat="1" ht="6.95" customHeight="1" x14ac:dyDescent="0.2">
      <c r="B28" s="24"/>
      <c r="L28" s="24"/>
    </row>
    <row r="29" spans="2:12" s="1" customFormat="1" ht="25.35" customHeight="1" x14ac:dyDescent="0.2">
      <c r="B29" s="24"/>
      <c r="C29" s="59"/>
      <c r="D29" s="60" t="s">
        <v>22</v>
      </c>
      <c r="E29" s="41"/>
      <c r="F29" s="41"/>
      <c r="G29" s="61" t="s">
        <v>23</v>
      </c>
      <c r="H29" s="62" t="s">
        <v>24</v>
      </c>
      <c r="I29" s="41"/>
      <c r="J29" s="63">
        <f>SUM(J20:J27)</f>
        <v>0</v>
      </c>
      <c r="K29" s="64"/>
      <c r="L29" s="24"/>
    </row>
    <row r="30" spans="2:12" s="1" customFormat="1" ht="14.45" customHeight="1" x14ac:dyDescent="0.2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24"/>
    </row>
    <row r="34" spans="2:12" s="1" customFormat="1" ht="6.95" customHeight="1" x14ac:dyDescent="0.2"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24"/>
    </row>
    <row r="35" spans="2:12" s="1" customFormat="1" ht="24.95" customHeight="1" x14ac:dyDescent="0.2">
      <c r="B35" s="24"/>
      <c r="C35" s="16" t="s">
        <v>37</v>
      </c>
      <c r="L35" s="24"/>
    </row>
    <row r="36" spans="2:12" s="1" customFormat="1" ht="6.95" customHeight="1" x14ac:dyDescent="0.2">
      <c r="B36" s="24"/>
      <c r="L36" s="24"/>
    </row>
    <row r="37" spans="2:12" s="1" customFormat="1" ht="12" customHeight="1" x14ac:dyDescent="0.2">
      <c r="B37" s="24"/>
      <c r="C37" s="20" t="s">
        <v>2</v>
      </c>
      <c r="L37" s="24"/>
    </row>
    <row r="38" spans="2:12" s="1" customFormat="1" ht="26.25" customHeight="1" x14ac:dyDescent="0.2">
      <c r="B38" s="24"/>
      <c r="E38" s="192" t="str">
        <f>E5</f>
        <v>Oprava fasády jižního průčelí objektu internátu</v>
      </c>
      <c r="F38" s="193"/>
      <c r="G38" s="193"/>
      <c r="H38" s="193"/>
      <c r="L38" s="24"/>
    </row>
    <row r="39" spans="2:12" s="1" customFormat="1" ht="12" customHeight="1" x14ac:dyDescent="0.2">
      <c r="B39" s="24"/>
      <c r="C39" s="20" t="s">
        <v>36</v>
      </c>
      <c r="L39" s="24"/>
    </row>
    <row r="40" spans="2:12" s="1" customFormat="1" ht="16.5" customHeight="1" x14ac:dyDescent="0.2">
      <c r="B40" s="24"/>
      <c r="E40" s="180" t="str">
        <f>E7</f>
        <v xml:space="preserve">Ostatní a vedlejší náklady </v>
      </c>
      <c r="F40" s="194"/>
      <c r="G40" s="194"/>
      <c r="H40" s="194"/>
      <c r="L40" s="24"/>
    </row>
    <row r="41" spans="2:12" s="1" customFormat="1" ht="6.95" customHeight="1" x14ac:dyDescent="0.2">
      <c r="B41" s="24"/>
      <c r="L41" s="24"/>
    </row>
    <row r="42" spans="2:12" s="1" customFormat="1" ht="12" customHeight="1" x14ac:dyDescent="0.2">
      <c r="B42" s="24"/>
      <c r="C42" s="20" t="s">
        <v>6</v>
      </c>
      <c r="F42" s="18" t="str">
        <f>F10</f>
        <v>Hořice, Šalounova ulice</v>
      </c>
      <c r="I42" s="20"/>
      <c r="J42" s="40">
        <f>IF(J10="","",J10)</f>
        <v>44819</v>
      </c>
      <c r="L42" s="24"/>
    </row>
    <row r="43" spans="2:12" s="1" customFormat="1" ht="6.95" customHeight="1" x14ac:dyDescent="0.2">
      <c r="B43" s="24"/>
      <c r="L43" s="24"/>
    </row>
    <row r="44" spans="2:12" s="1" customFormat="1" ht="40.15" customHeight="1" x14ac:dyDescent="0.2">
      <c r="B44" s="24"/>
      <c r="C44" s="20" t="s">
        <v>8</v>
      </c>
      <c r="F44" s="18" t="str">
        <f>E13</f>
        <v>Zemědělská akademie a Gymnázium Hořice - střední škola a vyšší odborná škola, Riegrova 1403, Hořice</v>
      </c>
      <c r="I44" s="20"/>
      <c r="J44" s="22"/>
      <c r="L44" s="24"/>
    </row>
    <row r="45" spans="2:12" s="1" customFormat="1" ht="15.2" customHeight="1" x14ac:dyDescent="0.2">
      <c r="B45" s="24"/>
      <c r="C45" s="20" t="s">
        <v>11</v>
      </c>
      <c r="F45" s="18"/>
      <c r="I45" s="20"/>
      <c r="J45" s="22"/>
      <c r="L45" s="24"/>
    </row>
    <row r="46" spans="2:12" s="1" customFormat="1" ht="10.35" customHeight="1" x14ac:dyDescent="0.2">
      <c r="B46" s="24"/>
      <c r="L46" s="24"/>
    </row>
    <row r="47" spans="2:12" s="1" customFormat="1" ht="29.25" customHeight="1" x14ac:dyDescent="0.2">
      <c r="B47" s="24"/>
      <c r="C47" s="65" t="s">
        <v>38</v>
      </c>
      <c r="D47" s="59"/>
      <c r="E47" s="59"/>
      <c r="F47" s="59"/>
      <c r="G47" s="59"/>
      <c r="H47" s="59"/>
      <c r="I47" s="59"/>
      <c r="J47" s="66" t="s">
        <v>39</v>
      </c>
      <c r="K47" s="59"/>
      <c r="L47" s="24"/>
    </row>
    <row r="48" spans="2:12" s="1" customFormat="1" ht="10.35" customHeight="1" x14ac:dyDescent="0.2">
      <c r="B48" s="24"/>
      <c r="L48" s="24"/>
    </row>
    <row r="49" spans="2:12" s="1" customFormat="1" ht="22.9" customHeight="1" x14ac:dyDescent="0.2">
      <c r="B49" s="24"/>
      <c r="C49" s="67" t="s">
        <v>31</v>
      </c>
      <c r="J49" s="46">
        <f>J71</f>
        <v>0</v>
      </c>
      <c r="L49" s="24"/>
    </row>
    <row r="50" spans="2:12" s="7" customFormat="1" ht="24.95" customHeight="1" x14ac:dyDescent="0.2">
      <c r="B50" s="68"/>
      <c r="D50" s="69" t="s">
        <v>150</v>
      </c>
      <c r="E50" s="70"/>
      <c r="F50" s="70"/>
      <c r="G50" s="70"/>
      <c r="H50" s="70"/>
      <c r="I50" s="70"/>
      <c r="J50" s="71">
        <f>J72</f>
        <v>0</v>
      </c>
      <c r="L50" s="68"/>
    </row>
    <row r="51" spans="2:12" s="8" customFormat="1" ht="19.899999999999999" customHeight="1" x14ac:dyDescent="0.2">
      <c r="B51" s="72"/>
      <c r="D51" s="73" t="s">
        <v>151</v>
      </c>
      <c r="E51" s="74"/>
      <c r="F51" s="74"/>
      <c r="G51" s="74"/>
      <c r="H51" s="74"/>
      <c r="I51" s="74"/>
      <c r="J51" s="75">
        <v>10000</v>
      </c>
      <c r="L51" s="72"/>
    </row>
    <row r="52" spans="2:12" s="1" customFormat="1" ht="21.75" customHeight="1" x14ac:dyDescent="0.2">
      <c r="B52" s="24"/>
      <c r="L52" s="24"/>
    </row>
    <row r="53" spans="2:12" s="1" customFormat="1" ht="6.95" customHeight="1" x14ac:dyDescent="0.2"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24"/>
    </row>
    <row r="57" spans="2:12" s="1" customFormat="1" ht="6.95" customHeight="1" x14ac:dyDescent="0.2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24"/>
    </row>
    <row r="58" spans="2:12" s="1" customFormat="1" ht="24.95" customHeight="1" x14ac:dyDescent="0.2">
      <c r="B58" s="24"/>
      <c r="C58" s="16" t="s">
        <v>49</v>
      </c>
      <c r="L58" s="24"/>
    </row>
    <row r="59" spans="2:12" s="1" customFormat="1" ht="6.95" customHeight="1" x14ac:dyDescent="0.2">
      <c r="B59" s="24"/>
      <c r="L59" s="24"/>
    </row>
    <row r="60" spans="2:12" s="1" customFormat="1" ht="12" customHeight="1" x14ac:dyDescent="0.2">
      <c r="B60" s="24"/>
      <c r="C60" s="20" t="s">
        <v>2</v>
      </c>
      <c r="L60" s="24"/>
    </row>
    <row r="61" spans="2:12" s="1" customFormat="1" ht="26.25" customHeight="1" x14ac:dyDescent="0.2">
      <c r="B61" s="24"/>
      <c r="E61" s="192" t="str">
        <f>E5</f>
        <v>Oprava fasády jižního průčelí objektu internátu</v>
      </c>
      <c r="F61" s="193"/>
      <c r="G61" s="193"/>
      <c r="H61" s="193"/>
      <c r="L61" s="24"/>
    </row>
    <row r="62" spans="2:12" s="1" customFormat="1" ht="12" customHeight="1" x14ac:dyDescent="0.2">
      <c r="B62" s="24"/>
      <c r="C62" s="20" t="s">
        <v>36</v>
      </c>
      <c r="L62" s="24"/>
    </row>
    <row r="63" spans="2:12" s="1" customFormat="1" ht="16.5" customHeight="1" x14ac:dyDescent="0.2">
      <c r="B63" s="24"/>
      <c r="E63" s="180" t="str">
        <f>E7</f>
        <v xml:space="preserve">Ostatní a vedlejší náklady </v>
      </c>
      <c r="F63" s="194"/>
      <c r="G63" s="194"/>
      <c r="H63" s="194"/>
      <c r="L63" s="24"/>
    </row>
    <row r="64" spans="2:12" s="1" customFormat="1" ht="6.95" customHeight="1" x14ac:dyDescent="0.2">
      <c r="B64" s="24"/>
      <c r="L64" s="24"/>
    </row>
    <row r="65" spans="2:12" s="1" customFormat="1" ht="12" customHeight="1" x14ac:dyDescent="0.2">
      <c r="B65" s="24"/>
      <c r="C65" s="20" t="s">
        <v>6</v>
      </c>
      <c r="F65" s="18" t="str">
        <f>F10</f>
        <v>Hořice, Šalounova ulice</v>
      </c>
      <c r="I65" s="20" t="s">
        <v>7</v>
      </c>
      <c r="J65" s="40">
        <f>IF(J10="","",J10)</f>
        <v>44819</v>
      </c>
      <c r="L65" s="24"/>
    </row>
    <row r="66" spans="2:12" s="1" customFormat="1" ht="6.95" customHeight="1" x14ac:dyDescent="0.2">
      <c r="B66" s="24"/>
      <c r="L66" s="24"/>
    </row>
    <row r="67" spans="2:12" s="1" customFormat="1" ht="40.15" customHeight="1" x14ac:dyDescent="0.2">
      <c r="B67" s="24"/>
      <c r="C67" s="20" t="s">
        <v>8</v>
      </c>
      <c r="F67" s="18" t="str">
        <f>E13</f>
        <v>Zemědělská akademie a Gymnázium Hořice - střední škola a vyšší odborná škola, Riegrova 1403, Hořice</v>
      </c>
      <c r="I67" s="20"/>
      <c r="J67" s="22"/>
      <c r="L67" s="24"/>
    </row>
    <row r="68" spans="2:12" s="1" customFormat="1" ht="15.2" customHeight="1" x14ac:dyDescent="0.2">
      <c r="B68" s="24"/>
      <c r="C68" s="20" t="s">
        <v>11</v>
      </c>
      <c r="F68" s="18"/>
      <c r="I68" s="20"/>
      <c r="J68" s="22"/>
      <c r="L68" s="24"/>
    </row>
    <row r="69" spans="2:12" s="1" customFormat="1" ht="10.35" customHeight="1" x14ac:dyDescent="0.2">
      <c r="B69" s="24"/>
      <c r="L69" s="24"/>
    </row>
    <row r="70" spans="2:12" s="9" customFormat="1" ht="29.25" customHeight="1" x14ac:dyDescent="0.2">
      <c r="B70" s="76"/>
      <c r="C70" s="77" t="s">
        <v>50</v>
      </c>
      <c r="D70" s="78" t="s">
        <v>30</v>
      </c>
      <c r="E70" s="78" t="s">
        <v>26</v>
      </c>
      <c r="F70" s="78" t="s">
        <v>27</v>
      </c>
      <c r="G70" s="78" t="s">
        <v>51</v>
      </c>
      <c r="H70" s="78" t="s">
        <v>52</v>
      </c>
      <c r="I70" s="78" t="s">
        <v>53</v>
      </c>
      <c r="J70" s="78" t="s">
        <v>39</v>
      </c>
      <c r="K70" s="79" t="s">
        <v>54</v>
      </c>
      <c r="L70" s="76"/>
    </row>
    <row r="71" spans="2:12" s="1" customFormat="1" ht="22.9" customHeight="1" x14ac:dyDescent="0.25">
      <c r="B71" s="24"/>
      <c r="C71" s="44" t="s">
        <v>55</v>
      </c>
      <c r="J71" s="80">
        <f>J72</f>
        <v>0</v>
      </c>
      <c r="L71" s="24"/>
    </row>
    <row r="72" spans="2:12" s="10" customFormat="1" ht="25.9" customHeight="1" x14ac:dyDescent="0.2">
      <c r="B72" s="81"/>
      <c r="D72" s="82" t="s">
        <v>32</v>
      </c>
      <c r="E72" s="83" t="s">
        <v>152</v>
      </c>
      <c r="F72" s="83" t="s">
        <v>153</v>
      </c>
      <c r="I72" s="84"/>
      <c r="J72" s="85">
        <f>J74</f>
        <v>0</v>
      </c>
      <c r="L72" s="81"/>
    </row>
    <row r="73" spans="2:12" s="1" customFormat="1" ht="11.25" customHeight="1" x14ac:dyDescent="0.2">
      <c r="B73" s="24"/>
      <c r="D73" s="95"/>
      <c r="F73" s="96"/>
      <c r="I73" s="97"/>
      <c r="L73" s="24"/>
    </row>
    <row r="74" spans="2:12" s="10" customFormat="1" ht="22.9" customHeight="1" x14ac:dyDescent="0.2">
      <c r="B74" s="81"/>
      <c r="D74" s="82" t="s">
        <v>32</v>
      </c>
      <c r="E74" s="86" t="s">
        <v>154</v>
      </c>
      <c r="F74" s="86" t="s">
        <v>155</v>
      </c>
      <c r="I74" s="84"/>
      <c r="J74" s="87">
        <f>SUM(J75:J76)</f>
        <v>0</v>
      </c>
      <c r="L74" s="81"/>
    </row>
    <row r="75" spans="2:12" s="1" customFormat="1" ht="16.5" customHeight="1" x14ac:dyDescent="0.2">
      <c r="B75" s="24"/>
      <c r="C75" s="88" t="s">
        <v>61</v>
      </c>
      <c r="D75" s="88" t="s">
        <v>58</v>
      </c>
      <c r="E75" s="89" t="s">
        <v>156</v>
      </c>
      <c r="F75" s="90" t="s">
        <v>157</v>
      </c>
      <c r="G75" s="91" t="s">
        <v>82</v>
      </c>
      <c r="H75" s="92">
        <v>1</v>
      </c>
      <c r="I75" s="93"/>
      <c r="J75" s="94">
        <f t="shared" ref="J75:J76" si="0">ROUND(I75*H75,2)</f>
        <v>0</v>
      </c>
      <c r="K75" s="90" t="s">
        <v>60</v>
      </c>
      <c r="L75" s="24"/>
    </row>
    <row r="76" spans="2:12" s="1" customFormat="1" ht="16.5" customHeight="1" x14ac:dyDescent="0.2">
      <c r="B76" s="24"/>
      <c r="C76" s="88" t="s">
        <v>63</v>
      </c>
      <c r="D76" s="88" t="s">
        <v>58</v>
      </c>
      <c r="E76" s="89" t="s">
        <v>158</v>
      </c>
      <c r="F76" s="90" t="s">
        <v>159</v>
      </c>
      <c r="G76" s="91" t="s">
        <v>82</v>
      </c>
      <c r="H76" s="92">
        <v>1</v>
      </c>
      <c r="I76" s="93"/>
      <c r="J76" s="94">
        <f t="shared" si="0"/>
        <v>0</v>
      </c>
      <c r="K76" s="90" t="s">
        <v>60</v>
      </c>
      <c r="L76" s="24"/>
    </row>
    <row r="77" spans="2:12" s="1" customFormat="1" x14ac:dyDescent="0.2">
      <c r="B77" s="24"/>
      <c r="D77" s="95"/>
      <c r="F77" s="96"/>
      <c r="I77" s="97"/>
      <c r="L77" s="24"/>
    </row>
    <row r="78" spans="2:12" s="1" customFormat="1" ht="6.95" customHeight="1" x14ac:dyDescent="0.2">
      <c r="B78" s="32"/>
      <c r="C78" s="33"/>
      <c r="D78" s="33"/>
      <c r="E78" s="33"/>
      <c r="F78" s="33"/>
      <c r="G78" s="33"/>
      <c r="H78" s="33"/>
      <c r="I78" s="33"/>
      <c r="J78" s="33"/>
      <c r="K78" s="33"/>
      <c r="L78" s="24"/>
    </row>
  </sheetData>
  <mergeCells count="7">
    <mergeCell ref="E61:H61"/>
    <mergeCell ref="E63:H63"/>
    <mergeCell ref="E5:H5"/>
    <mergeCell ref="E7:H7"/>
    <mergeCell ref="E16:H16"/>
    <mergeCell ref="E38:H38"/>
    <mergeCell ref="E40:H4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</vt:lpstr>
      <vt:lpstr>STAV</vt:lpstr>
      <vt:lpstr>VRN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DESKTOP-PE070AD\Jana</dc:creator>
  <cp:lastModifiedBy>Luboš Petera</cp:lastModifiedBy>
  <dcterms:created xsi:type="dcterms:W3CDTF">2021-10-22T07:50:45Z</dcterms:created>
  <dcterms:modified xsi:type="dcterms:W3CDTF">2022-09-26T06:14:52Z</dcterms:modified>
</cp:coreProperties>
</file>