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ZA\Veřejné zakázky\2023\2 skříně pro DM Riegrova\"/>
    </mc:Choice>
  </mc:AlternateContent>
  <xr:revisionPtr revIDLastSave="0" documentId="8_{E9B96BC7-38A1-4B4B-93D3-58594B6C3212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Rekapitulace stavby" sheetId="1" state="veryHidden" r:id="rId1"/>
    <sheet name="03 - Vestavěné skříně" sheetId="2" r:id="rId2"/>
  </sheets>
  <definedNames>
    <definedName name="_xlnm._FilterDatabase" localSheetId="1" hidden="1">'03 - Vestavěné skříně'!$C$117:$K$123</definedName>
    <definedName name="_xlnm.Print_Titles" localSheetId="1">'03 - Vestavěné skříně'!$117:$117</definedName>
    <definedName name="_xlnm.Print_Titles" localSheetId="0">'Rekapitulace stavby'!$92:$92</definedName>
    <definedName name="_xlnm.Print_Area" localSheetId="1">'03 - Vestavěné skříně'!$C$4:$J$76,'03 - Vestavěné skříně'!$C$105:$J$123</definedName>
    <definedName name="_xlnm.Print_Area" localSheetId="0">'Rekapitulace stavby'!$D$4:$AO$76,'Rekapitulace stavby'!$C$82:$AQ$96</definedName>
  </definedNames>
  <calcPr calcId="191029"/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123" i="2"/>
  <c r="BH123" i="2"/>
  <c r="BG123" i="2"/>
  <c r="BF123" i="2"/>
  <c r="T123" i="2"/>
  <c r="R123" i="2"/>
  <c r="P123" i="2"/>
  <c r="BI122" i="2"/>
  <c r="BH122" i="2"/>
  <c r="BG122" i="2"/>
  <c r="BF122" i="2"/>
  <c r="T122" i="2"/>
  <c r="R122" i="2"/>
  <c r="P122" i="2"/>
  <c r="BI121" i="2"/>
  <c r="BH121" i="2"/>
  <c r="BG121" i="2"/>
  <c r="BF121" i="2"/>
  <c r="J34" i="2" s="1"/>
  <c r="T121" i="2"/>
  <c r="R121" i="2"/>
  <c r="P121" i="2"/>
  <c r="F112" i="2"/>
  <c r="E110" i="2"/>
  <c r="F89" i="2"/>
  <c r="E87" i="2"/>
  <c r="J24" i="2"/>
  <c r="E24" i="2"/>
  <c r="J92" i="2"/>
  <c r="J23" i="2"/>
  <c r="J21" i="2"/>
  <c r="E21" i="2"/>
  <c r="J114" i="2" s="1"/>
  <c r="J20" i="2"/>
  <c r="J18" i="2"/>
  <c r="E18" i="2"/>
  <c r="F92" i="2"/>
  <c r="J17" i="2"/>
  <c r="J15" i="2"/>
  <c r="E15" i="2"/>
  <c r="F91" i="2" s="1"/>
  <c r="J14" i="2"/>
  <c r="J12" i="2"/>
  <c r="J112" i="2"/>
  <c r="E7" i="2"/>
  <c r="E108" i="2" s="1"/>
  <c r="L90" i="1"/>
  <c r="AM90" i="1"/>
  <c r="AM89" i="1"/>
  <c r="L89" i="1"/>
  <c r="AM87" i="1"/>
  <c r="L87" i="1"/>
  <c r="L85" i="1"/>
  <c r="L84" i="1"/>
  <c r="J121" i="2"/>
  <c r="BK123" i="2"/>
  <c r="AS94" i="1"/>
  <c r="BK122" i="2"/>
  <c r="J122" i="2"/>
  <c r="J123" i="2"/>
  <c r="BK121" i="2"/>
  <c r="BK120" i="2" l="1"/>
  <c r="BK119" i="2" s="1"/>
  <c r="J119" i="2" s="1"/>
  <c r="J97" i="2" s="1"/>
  <c r="P120" i="2"/>
  <c r="P119" i="2" s="1"/>
  <c r="P118" i="2" s="1"/>
  <c r="AU95" i="1" s="1"/>
  <c r="AU94" i="1" s="1"/>
  <c r="R120" i="2"/>
  <c r="R119" i="2" s="1"/>
  <c r="R118" i="2" s="1"/>
  <c r="T120" i="2"/>
  <c r="T119" i="2"/>
  <c r="T118" i="2"/>
  <c r="J89" i="2"/>
  <c r="J91" i="2"/>
  <c r="J115" i="2"/>
  <c r="F114" i="2"/>
  <c r="BE121" i="2"/>
  <c r="E85" i="2"/>
  <c r="F115" i="2"/>
  <c r="BE123" i="2"/>
  <c r="BE122" i="2"/>
  <c r="AW95" i="1"/>
  <c r="F34" i="2"/>
  <c r="BA95" i="1"/>
  <c r="BA94" i="1" s="1"/>
  <c r="W30" i="1" s="1"/>
  <c r="F36" i="2"/>
  <c r="BC95" i="1"/>
  <c r="BC94" i="1"/>
  <c r="W32" i="1" s="1"/>
  <c r="F35" i="2"/>
  <c r="BB95" i="1" s="1"/>
  <c r="BB94" i="1" s="1"/>
  <c r="AX94" i="1" s="1"/>
  <c r="F37" i="2"/>
  <c r="BD95" i="1" s="1"/>
  <c r="BD94" i="1" s="1"/>
  <c r="W33" i="1" s="1"/>
  <c r="J120" i="2" l="1"/>
  <c r="J98" i="2" s="1"/>
  <c r="BK118" i="2"/>
  <c r="J118" i="2"/>
  <c r="J96" i="2"/>
  <c r="W31" i="1"/>
  <c r="AY94" i="1"/>
  <c r="AW94" i="1"/>
  <c r="AK30" i="1"/>
  <c r="F33" i="2"/>
  <c r="AZ95" i="1"/>
  <c r="AZ94" i="1"/>
  <c r="W29" i="1"/>
  <c r="J33" i="2"/>
  <c r="AV95" i="1"/>
  <c r="AT95" i="1"/>
  <c r="J30" i="2" l="1"/>
  <c r="AG95" i="1" s="1"/>
  <c r="AG94" i="1" s="1"/>
  <c r="AK26" i="1" s="1"/>
  <c r="AK35" i="1" s="1"/>
  <c r="AV94" i="1"/>
  <c r="AK29" i="1"/>
  <c r="J39" i="2" l="1"/>
  <c r="AN95" i="1"/>
  <c r="AT94" i="1"/>
  <c r="AN94" i="1" l="1"/>
</calcChain>
</file>

<file path=xl/sharedStrings.xml><?xml version="1.0" encoding="utf-8"?>
<sst xmlns="http://schemas.openxmlformats.org/spreadsheetml/2006/main" count="295" uniqueCount="128">
  <si>
    <t>Export Komplet</t>
  </si>
  <si>
    <t/>
  </si>
  <si>
    <t>2.0</t>
  </si>
  <si>
    <t>ZAMOK</t>
  </si>
  <si>
    <t>False</t>
  </si>
  <si>
    <t>{8463fa4f-9f76-4ff0-b162-23c5c30bf6d9}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</si>
  <si>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</si>
  <si>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</si>
  <si>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</si>
  <si>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</si>
  <si>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</si>
  <si>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</si>
  <si>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</si>
  <si>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</si>
  <si>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190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</si>
  <si>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</si>
  <si>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</si>
  <si>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DM Hořice Instalace</t>
  </si>
  <si>
    <t>KSO:</t>
  </si>
  <si>
    <t>CC-CZ:</t>
  </si>
  <si>
    <t>Místo:</t>
  </si>
  <si>
    <t xml:space="preserve"> </t>
  </si>
  <si>
    <t>Datum:</t>
  </si>
  <si>
    <t>11. 1. 2023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</si>
  <si>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</si>
  <si>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</si>
  <si>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</si>
  <si>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</si>
  <si>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</si>
  <si>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</si>
  <si>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</si>
  <si>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</si>
  <si>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</si>
  <si>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</si>
  <si>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</si>
  <si>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</si>
  <si>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</si>
  <si>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</si>
  <si>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</si>
  <si>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</si>
  <si>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</si>
  <si>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</si>
  <si>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</si>
  <si>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</si>
  <si>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</si>
  <si>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</si>
  <si>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</si>
  <si>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</si>
  <si>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</si>
  <si>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</si>
  <si>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</si>
  <si>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</si>
  <si>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</si>
  <si>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</si>
  <si>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</si>
  <si>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</si>
  <si>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</si>
  <si>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</si>
  <si>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</si>
  <si>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</si>
  <si>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</si>
  <si>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</si>
  <si>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</si>
  <si>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</si>
  <si>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</si>
  <si>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</si>
  <si>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</si>
  <si>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</si>
  <si>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</si>
  <si>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</si>
  <si>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</si>
  <si>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</si>
  <si>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</si>
  <si>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</si>
  <si>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</si>
  <si>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</si>
  <si>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</si>
  <si>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</si>
  <si>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03</t>
  </si>
  <si>
    <t>Vestavěné skříně</t>
  </si>
  <si>
    <t>STA</t>
  </si>
  <si>
    <t>1</t>
  </si>
  <si>
    <t>{89eaf432-2b7b-44dc-8f56-5f1e01f06808}</t>
  </si>
  <si>
    <t>2</t>
  </si>
  <si>
    <t>KRYCÍ LIST SOUPISU PRACÍ</t>
  </si>
  <si>
    <t>Objekt:</t>
  </si>
  <si>
    <t>03 - Vestavěné skříně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</si>
  <si>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</si>
  <si>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</si>
  <si>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</si>
  <si>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</si>
  <si>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</si>
  <si>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</si>
  <si>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766 - Konstrukce truhlářské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</si>
  <si>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</si>
  <si>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</si>
  <si>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</si>
  <si>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</si>
  <si>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</si>
  <si>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</si>
  <si>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</si>
  <si>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</si>
  <si>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</si>
  <si>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</si>
  <si>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</si>
  <si>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</si>
  <si>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</si>
  <si>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</si>
  <si>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</si>
  <si>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</si>
  <si>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766</t>
  </si>
  <si>
    <t>Konstrukce truhlářské</t>
  </si>
  <si>
    <t>K</t>
  </si>
  <si>
    <t>766821121</t>
  </si>
  <si>
    <t>Montáž korpusu vestavěné skříně šatní jednokřídlové</t>
  </si>
  <si>
    <t>kus</t>
  </si>
  <si>
    <t>16</t>
  </si>
  <si>
    <t>-642599624</t>
  </si>
  <si>
    <t>M</t>
  </si>
  <si>
    <t>RMAT0001</t>
  </si>
  <si>
    <t>skříň vestavěná šatní, 600x600x2000, jednokřídlá uzamykatelná, lamino bílá</t>
  </si>
  <si>
    <t>32</t>
  </si>
  <si>
    <t>-880730826</t>
  </si>
  <si>
    <t>3</t>
  </si>
  <si>
    <t>998766103</t>
  </si>
  <si>
    <t>Přesun hmot tonážní pro kce truhlářské v objektech v přes 12 do 24 m</t>
  </si>
  <si>
    <t>t</t>
  </si>
  <si>
    <t>1894348649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</si>
</sst>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9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19" fillId="0" borderId="22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167" fontId="19" fillId="0" borderId="22" xfId="0" applyNumberFormat="1" applyFont="1" applyBorder="1" applyAlignment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22" xfId="0" applyFont="1" applyBorder="1" applyAlignment="1">
      <alignment horizontal="center" vertical="center"/>
    </xf>
    <xf numFmtId="49" fontId="31" fillId="0" borderId="22" xfId="0" applyNumberFormat="1" applyFont="1" applyBorder="1" applyAlignment="1">
      <alignment horizontal="left" vertical="center" wrapText="1"/>
    </xf>
    <xf numFmtId="0" fontId="31" fillId="0" borderId="22" xfId="0" applyFont="1" applyBorder="1" applyAlignment="1">
      <alignment horizontal="left" vertical="center" wrapText="1"/>
    </xf>
    <xf numFmtId="0" fontId="31" fillId="0" borderId="22" xfId="0" applyFont="1" applyBorder="1" applyAlignment="1">
      <alignment horizontal="center" vertical="center" wrapText="1"/>
    </xf>
    <xf numFmtId="167" fontId="31" fillId="0" borderId="22" xfId="0" applyNumberFormat="1" applyFont="1" applyBorder="1" applyAlignment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>
      <alignment vertical="center"/>
    </xf>
    <xf numFmtId="0" fontId="32" fillId="0" borderId="22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Alignment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" customHeight="1"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" customHeight="1">
      <c r="B4" s="16"/>
      <c r="D4" s="17" t="s">
        <v>9</v>
      </c>
      <c r="AR4" s="16"/>
      <c r="AS4" s="18" t="s">
        <v>10</v>
      </c>
      <c r="BE4" s="19" t="s">
        <v>11</v>
      </c>
      <c r="BS4" s="13" t="s">
        <v>12</v>
      </c>
    </row>
    <row r="5" spans="1:74" ht="12" customHeight="1">
      <c r="B5" s="16"/>
      <c r="D5" s="20" t="s">
        <v>13</v>
      </c>
      <c r="K5" s="158" t="s">
        <v>14</v>
      </c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R5" s="16"/>
      <c r="BE5" s="155" t="s">
        <v>15</v>
      </c>
      <c r="BS5" s="13" t="s">
        <v>6</v>
      </c>
    </row>
    <row r="6" spans="1:74" ht="36.9" customHeight="1">
      <c r="B6" s="16"/>
      <c r="D6" s="22" t="s">
        <v>16</v>
      </c>
      <c r="K6" s="160" t="s">
        <v>17</v>
      </c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R6" s="16"/>
      <c r="BE6" s="156"/>
      <c r="BS6" s="13" t="s">
        <v>6</v>
      </c>
    </row>
    <row r="7" spans="1:74" ht="12" customHeight="1">
      <c r="B7" s="16"/>
      <c r="D7" s="23" t="s">
        <v>18</v>
      </c>
      <c r="K7" s="21" t="s">
        <v>1</v>
      </c>
      <c r="AK7" s="23" t="s">
        <v>19</v>
      </c>
      <c r="AN7" s="21" t="s">
        <v>1</v>
      </c>
      <c r="AR7" s="16"/>
      <c r="BE7" s="156"/>
      <c r="BS7" s="13" t="s">
        <v>6</v>
      </c>
    </row>
    <row r="8" spans="1:74" ht="12" customHeight="1">
      <c r="B8" s="16"/>
      <c r="D8" s="23" t="s">
        <v>20</v>
      </c>
      <c r="K8" s="21" t="s">
        <v>21</v>
      </c>
      <c r="AK8" s="23" t="s">
        <v>22</v>
      </c>
      <c r="AN8" s="24" t="s">
        <v>23</v>
      </c>
      <c r="AR8" s="16"/>
      <c r="BE8" s="156"/>
      <c r="BS8" s="13" t="s">
        <v>6</v>
      </c>
    </row>
    <row r="9" spans="1:74" ht="14.4" customHeight="1">
      <c r="B9" s="16"/>
      <c r="AR9" s="16"/>
      <c r="BE9" s="156"/>
      <c r="BS9" s="13" t="s">
        <v>6</v>
      </c>
    </row>
    <row r="10" spans="1:74" ht="12" customHeight="1">
      <c r="B10" s="16"/>
      <c r="D10" s="23" t="s">
        <v>24</v>
      </c>
      <c r="AK10" s="23" t="s">
        <v>25</v>
      </c>
      <c r="AN10" s="21" t="s">
        <v>1</v>
      </c>
      <c r="AR10" s="16"/>
      <c r="BE10" s="156"/>
      <c r="BS10" s="13" t="s">
        <v>6</v>
      </c>
    </row>
    <row r="11" spans="1:74" ht="18.45" customHeight="1">
      <c r="B11" s="16"/>
      <c r="E11" s="21" t="s">
        <v>21</v>
      </c>
      <c r="AK11" s="23" t="s">
        <v>26</v>
      </c>
      <c r="AN11" s="21" t="s">
        <v>1</v>
      </c>
      <c r="AR11" s="16"/>
      <c r="BE11" s="156"/>
      <c r="BS11" s="13" t="s">
        <v>6</v>
      </c>
    </row>
    <row r="12" spans="1:74" ht="6.9" customHeight="1">
      <c r="B12" s="16"/>
      <c r="AR12" s="16"/>
      <c r="BE12" s="156"/>
      <c r="BS12" s="13" t="s">
        <v>6</v>
      </c>
    </row>
    <row r="13" spans="1:74" ht="12" customHeight="1">
      <c r="B13" s="16"/>
      <c r="D13" s="23" t="s">
        <v>27</v>
      </c>
      <c r="AK13" s="23" t="s">
        <v>25</v>
      </c>
      <c r="AN13" s="25" t="s">
        <v>28</v>
      </c>
      <c r="AR13" s="16"/>
      <c r="BE13" s="156"/>
      <c r="BS13" s="13" t="s">
        <v>6</v>
      </c>
    </row>
    <row r="14" spans="1:74" ht="13.2">
      <c r="B14" s="16"/>
      <c r="E14" s="161" t="s">
        <v>28</v>
      </c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23" t="s">
        <v>26</v>
      </c>
      <c r="AN14" s="25" t="s">
        <v>28</v>
      </c>
      <c r="AR14" s="16"/>
      <c r="BE14" s="156"/>
      <c r="BS14" s="13" t="s">
        <v>6</v>
      </c>
    </row>
    <row r="15" spans="1:74" ht="6.9" customHeight="1">
      <c r="B15" s="16"/>
      <c r="AR15" s="16"/>
      <c r="BE15" s="156"/>
      <c r="BS15" s="13" t="s">
        <v>4</v>
      </c>
    </row>
    <row r="16" spans="1:74" ht="12" customHeight="1">
      <c r="B16" s="16"/>
      <c r="D16" s="23" t="s">
        <v>29</v>
      </c>
      <c r="AK16" s="23" t="s">
        <v>25</v>
      </c>
      <c r="AN16" s="21" t="s">
        <v>1</v>
      </c>
      <c r="AR16" s="16"/>
      <c r="BE16" s="156"/>
      <c r="BS16" s="13" t="s">
        <v>4</v>
      </c>
    </row>
    <row r="17" spans="2:71" ht="18.45" customHeight="1">
      <c r="B17" s="16"/>
      <c r="E17" s="21" t="s">
        <v>21</v>
      </c>
      <c r="AK17" s="23" t="s">
        <v>26</v>
      </c>
      <c r="AN17" s="21" t="s">
        <v>1</v>
      </c>
      <c r="AR17" s="16"/>
      <c r="BE17" s="156"/>
      <c r="BS17" s="13" t="s">
        <v>30</v>
      </c>
    </row>
    <row r="18" spans="2:71" ht="6.9" customHeight="1">
      <c r="B18" s="16"/>
      <c r="AR18" s="16"/>
      <c r="BE18" s="156"/>
      <c r="BS18" s="13" t="s">
        <v>6</v>
      </c>
    </row>
    <row r="19" spans="2:71" ht="12" customHeight="1">
      <c r="B19" s="16"/>
      <c r="D19" s="23" t="s">
        <v>31</v>
      </c>
      <c r="AK19" s="23" t="s">
        <v>25</v>
      </c>
      <c r="AN19" s="21" t="s">
        <v>1</v>
      </c>
      <c r="AR19" s="16"/>
      <c r="BE19" s="156"/>
      <c r="BS19" s="13" t="s">
        <v>6</v>
      </c>
    </row>
    <row r="20" spans="2:71" ht="18.45" customHeight="1">
      <c r="B20" s="16"/>
      <c r="E20" s="21" t="s">
        <v>21</v>
      </c>
      <c r="AK20" s="23" t="s">
        <v>26</v>
      </c>
      <c r="AN20" s="21" t="s">
        <v>1</v>
      </c>
      <c r="AR20" s="16"/>
      <c r="BE20" s="156"/>
      <c r="BS20" s="13" t="s">
        <v>30</v>
      </c>
    </row>
    <row r="21" spans="2:71" ht="6.9" customHeight="1">
      <c r="B21" s="16"/>
      <c r="AR21" s="16"/>
      <c r="BE21" s="156"/>
    </row>
    <row r="22" spans="2:71" ht="12" customHeight="1">
      <c r="B22" s="16"/>
      <c r="D22" s="23" t="s">
        <v>32</v>
      </c>
      <c r="AR22" s="16"/>
      <c r="BE22" s="156"/>
    </row>
    <row r="23" spans="2:71" ht="16.5" customHeight="1">
      <c r="B23" s="16"/>
      <c r="E23" s="163" t="s">
        <v>1</v>
      </c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R23" s="16"/>
      <c r="BE23" s="156"/>
    </row>
    <row r="24" spans="2:71" ht="6.9" customHeight="1">
      <c r="B24" s="16"/>
      <c r="AR24" s="16"/>
      <c r="BE24" s="156"/>
    </row>
    <row r="25" spans="2:71" ht="6.9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56"/>
    </row>
    <row r="26" spans="2:71" s="1" customFormat="1" ht="25.95" customHeight="1">
      <c r="B26" s="28"/>
      <c r="D26" s="29" t="s">
        <v>33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64">
        <f>ROUND(AG94,2)</f>
        <v>0</v>
      </c>
      <c r="AL26" s="165"/>
      <c r="AM26" s="165"/>
      <c r="AN26" s="165"/>
      <c r="AO26" s="165"/>
      <c r="AR26" s="28"/>
      <c r="BE26" s="156"/>
    </row>
    <row r="27" spans="2:71" s="1" customFormat="1" ht="6.9" customHeight="1">
      <c r="B27" s="28"/>
      <c r="AR27" s="28"/>
      <c r="BE27" s="156"/>
    </row>
    <row r="28" spans="2:71" s="1" customFormat="1" ht="13.2">
      <c r="B28" s="28"/>
      <c r="L28" s="166" t="s">
        <v>34</v>
      </c>
      <c r="M28" s="166"/>
      <c r="N28" s="166"/>
      <c r="O28" s="166"/>
      <c r="P28" s="166"/>
      <c r="W28" s="166" t="s">
        <v>35</v>
      </c>
      <c r="X28" s="166"/>
      <c r="Y28" s="166"/>
      <c r="Z28" s="166"/>
      <c r="AA28" s="166"/>
      <c r="AB28" s="166"/>
      <c r="AC28" s="166"/>
      <c r="AD28" s="166"/>
      <c r="AE28" s="166"/>
      <c r="AK28" s="166" t="s">
        <v>36</v>
      </c>
      <c r="AL28" s="166"/>
      <c r="AM28" s="166"/>
      <c r="AN28" s="166"/>
      <c r="AO28" s="166"/>
      <c r="AR28" s="28"/>
      <c r="BE28" s="156"/>
    </row>
    <row r="29" spans="2:71" s="2" customFormat="1" ht="14.4" customHeight="1">
      <c r="B29" s="32"/>
      <c r="D29" s="23" t="s">
        <v>37</v>
      </c>
      <c r="F29" s="23" t="s">
        <v>38</v>
      </c>
      <c r="L29" s="169">
        <v>0.21</v>
      </c>
      <c r="M29" s="168"/>
      <c r="N29" s="168"/>
      <c r="O29" s="168"/>
      <c r="P29" s="168"/>
      <c r="W29" s="167">
        <f>ROUND(AZ94, 2)</f>
        <v>0</v>
      </c>
      <c r="X29" s="168"/>
      <c r="Y29" s="168"/>
      <c r="Z29" s="168"/>
      <c r="AA29" s="168"/>
      <c r="AB29" s="168"/>
      <c r="AC29" s="168"/>
      <c r="AD29" s="168"/>
      <c r="AE29" s="168"/>
      <c r="AK29" s="167">
        <f>ROUND(AV94, 2)</f>
        <v>0</v>
      </c>
      <c r="AL29" s="168"/>
      <c r="AM29" s="168"/>
      <c r="AN29" s="168"/>
      <c r="AO29" s="168"/>
      <c r="AR29" s="32"/>
      <c r="BE29" s="157"/>
    </row>
    <row r="30" spans="2:71" s="2" customFormat="1" ht="14.4" customHeight="1">
      <c r="B30" s="32"/>
      <c r="F30" s="23" t="s">
        <v>39</v>
      </c>
      <c r="L30" s="169">
        <v>0.15</v>
      </c>
      <c r="M30" s="168"/>
      <c r="N30" s="168"/>
      <c r="O30" s="168"/>
      <c r="P30" s="168"/>
      <c r="W30" s="167">
        <f>ROUND(BA94, 2)</f>
        <v>0</v>
      </c>
      <c r="X30" s="168"/>
      <c r="Y30" s="168"/>
      <c r="Z30" s="168"/>
      <c r="AA30" s="168"/>
      <c r="AB30" s="168"/>
      <c r="AC30" s="168"/>
      <c r="AD30" s="168"/>
      <c r="AE30" s="168"/>
      <c r="AK30" s="167">
        <f>ROUND(AW94, 2)</f>
        <v>0</v>
      </c>
      <c r="AL30" s="168"/>
      <c r="AM30" s="168"/>
      <c r="AN30" s="168"/>
      <c r="AO30" s="168"/>
      <c r="AR30" s="32"/>
      <c r="BE30" s="157"/>
    </row>
    <row r="31" spans="2:71" s="2" customFormat="1" ht="14.4" hidden="1" customHeight="1">
      <c r="B31" s="32"/>
      <c r="F31" s="23" t="s">
        <v>40</v>
      </c>
      <c r="L31" s="169">
        <v>0.21</v>
      </c>
      <c r="M31" s="168"/>
      <c r="N31" s="168"/>
      <c r="O31" s="168"/>
      <c r="P31" s="168"/>
      <c r="W31" s="167">
        <f>ROUND(BB94, 2)</f>
        <v>0</v>
      </c>
      <c r="X31" s="168"/>
      <c r="Y31" s="168"/>
      <c r="Z31" s="168"/>
      <c r="AA31" s="168"/>
      <c r="AB31" s="168"/>
      <c r="AC31" s="168"/>
      <c r="AD31" s="168"/>
      <c r="AE31" s="168"/>
      <c r="AK31" s="167">
        <v>0</v>
      </c>
      <c r="AL31" s="168"/>
      <c r="AM31" s="168"/>
      <c r="AN31" s="168"/>
      <c r="AO31" s="168"/>
      <c r="AR31" s="32"/>
      <c r="BE31" s="157"/>
    </row>
    <row r="32" spans="2:71" s="2" customFormat="1" ht="14.4" hidden="1" customHeight="1">
      <c r="B32" s="32"/>
      <c r="F32" s="23" t="s">
        <v>41</v>
      </c>
      <c r="L32" s="169">
        <v>0.15</v>
      </c>
      <c r="M32" s="168"/>
      <c r="N32" s="168"/>
      <c r="O32" s="168"/>
      <c r="P32" s="168"/>
      <c r="W32" s="167">
        <f>ROUND(BC94, 2)</f>
        <v>0</v>
      </c>
      <c r="X32" s="168"/>
      <c r="Y32" s="168"/>
      <c r="Z32" s="168"/>
      <c r="AA32" s="168"/>
      <c r="AB32" s="168"/>
      <c r="AC32" s="168"/>
      <c r="AD32" s="168"/>
      <c r="AE32" s="168"/>
      <c r="AK32" s="167">
        <v>0</v>
      </c>
      <c r="AL32" s="168"/>
      <c r="AM32" s="168"/>
      <c r="AN32" s="168"/>
      <c r="AO32" s="168"/>
      <c r="AR32" s="32"/>
      <c r="BE32" s="157"/>
    </row>
    <row r="33" spans="2:57" s="2" customFormat="1" ht="14.4" hidden="1" customHeight="1">
      <c r="B33" s="32"/>
      <c r="F33" s="23" t="s">
        <v>42</v>
      </c>
      <c r="L33" s="169">
        <v>0</v>
      </c>
      <c r="M33" s="168"/>
      <c r="N33" s="168"/>
      <c r="O33" s="168"/>
      <c r="P33" s="168"/>
      <c r="W33" s="167">
        <f>ROUND(BD94, 2)</f>
        <v>0</v>
      </c>
      <c r="X33" s="168"/>
      <c r="Y33" s="168"/>
      <c r="Z33" s="168"/>
      <c r="AA33" s="168"/>
      <c r="AB33" s="168"/>
      <c r="AC33" s="168"/>
      <c r="AD33" s="168"/>
      <c r="AE33" s="168"/>
      <c r="AK33" s="167">
        <v>0</v>
      </c>
      <c r="AL33" s="168"/>
      <c r="AM33" s="168"/>
      <c r="AN33" s="168"/>
      <c r="AO33" s="168"/>
      <c r="AR33" s="32"/>
      <c r="BE33" s="157"/>
    </row>
    <row r="34" spans="2:57" s="1" customFormat="1" ht="6.9" customHeight="1">
      <c r="B34" s="28"/>
      <c r="AR34" s="28"/>
      <c r="BE34" s="156"/>
    </row>
    <row r="35" spans="2:57" s="1" customFormat="1" ht="25.95" customHeight="1">
      <c r="B35" s="28"/>
      <c r="C35" s="33"/>
      <c r="D35" s="34" t="s">
        <v>43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44</v>
      </c>
      <c r="U35" s="35"/>
      <c r="V35" s="35"/>
      <c r="W35" s="35"/>
      <c r="X35" s="170" t="s">
        <v>45</v>
      </c>
      <c r="Y35" s="171"/>
      <c r="Z35" s="171"/>
      <c r="AA35" s="171"/>
      <c r="AB35" s="171"/>
      <c r="AC35" s="35"/>
      <c r="AD35" s="35"/>
      <c r="AE35" s="35"/>
      <c r="AF35" s="35"/>
      <c r="AG35" s="35"/>
      <c r="AH35" s="35"/>
      <c r="AI35" s="35"/>
      <c r="AJ35" s="35"/>
      <c r="AK35" s="172">
        <f>SUM(AK26:AK33)</f>
        <v>0</v>
      </c>
      <c r="AL35" s="171"/>
      <c r="AM35" s="171"/>
      <c r="AN35" s="171"/>
      <c r="AO35" s="173"/>
      <c r="AP35" s="33"/>
      <c r="AQ35" s="33"/>
      <c r="AR35" s="28"/>
    </row>
    <row r="36" spans="2:57" s="1" customFormat="1" ht="6.9" customHeight="1">
      <c r="B36" s="28"/>
      <c r="AR36" s="28"/>
    </row>
    <row r="37" spans="2:57" s="1" customFormat="1" ht="14.4" customHeight="1">
      <c r="B37" s="28"/>
      <c r="AR37" s="28"/>
    </row>
    <row r="38" spans="2:57" ht="14.4" customHeight="1">
      <c r="B38" s="16"/>
      <c r="AR38" s="16"/>
    </row>
    <row r="39" spans="2:57" ht="14.4" customHeight="1">
      <c r="B39" s="16"/>
      <c r="AR39" s="16"/>
    </row>
    <row r="40" spans="2:57" ht="14.4" customHeight="1">
      <c r="B40" s="16"/>
      <c r="AR40" s="16"/>
    </row>
    <row r="41" spans="2:57" ht="14.4" customHeight="1">
      <c r="B41" s="16"/>
      <c r="AR41" s="16"/>
    </row>
    <row r="42" spans="2:57" ht="14.4" customHeight="1">
      <c r="B42" s="16"/>
      <c r="AR42" s="16"/>
    </row>
    <row r="43" spans="2:57" ht="14.4" customHeight="1">
      <c r="B43" s="16"/>
      <c r="AR43" s="16"/>
    </row>
    <row r="44" spans="2:57" ht="14.4" customHeight="1">
      <c r="B44" s="16"/>
      <c r="AR44" s="16"/>
    </row>
    <row r="45" spans="2:57" ht="14.4" customHeight="1">
      <c r="B45" s="16"/>
      <c r="AR45" s="16"/>
    </row>
    <row r="46" spans="2:57" ht="14.4" customHeight="1">
      <c r="B46" s="16"/>
      <c r="AR46" s="16"/>
    </row>
    <row r="47" spans="2:57" ht="14.4" customHeight="1">
      <c r="B47" s="16"/>
      <c r="AR47" s="16"/>
    </row>
    <row r="48" spans="2:57" ht="14.4" customHeight="1">
      <c r="B48" s="16"/>
      <c r="AR48" s="16"/>
    </row>
    <row r="49" spans="2:44" s="1" customFormat="1" ht="14.4" customHeight="1">
      <c r="B49" s="28"/>
      <c r="D49" s="37" t="s">
        <v>46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47</v>
      </c>
      <c r="AI49" s="38"/>
      <c r="AJ49" s="38"/>
      <c r="AK49" s="38"/>
      <c r="AL49" s="38"/>
      <c r="AM49" s="38"/>
      <c r="AN49" s="38"/>
      <c r="AO49" s="38"/>
      <c r="AR49" s="28"/>
    </row>
    <row r="50" spans="2:44" ht="10.199999999999999">
      <c r="B50" s="16"/>
      <c r="AR50" s="16"/>
    </row>
    <row r="51" spans="2:44" ht="10.199999999999999">
      <c r="B51" s="16"/>
      <c r="AR51" s="16"/>
    </row>
    <row r="52" spans="2:44" ht="10.199999999999999">
      <c r="B52" s="16"/>
      <c r="AR52" s="16"/>
    </row>
    <row r="53" spans="2:44" ht="10.199999999999999">
      <c r="B53" s="16"/>
      <c r="AR53" s="16"/>
    </row>
    <row r="54" spans="2:44" ht="10.199999999999999">
      <c r="B54" s="16"/>
      <c r="AR54" s="16"/>
    </row>
    <row r="55" spans="2:44" ht="10.199999999999999">
      <c r="B55" s="16"/>
      <c r="AR55" s="16"/>
    </row>
    <row r="56" spans="2:44" ht="10.199999999999999">
      <c r="B56" s="16"/>
      <c r="AR56" s="16"/>
    </row>
    <row r="57" spans="2:44" ht="10.199999999999999">
      <c r="B57" s="16"/>
      <c r="AR57" s="16"/>
    </row>
    <row r="58" spans="2:44" ht="10.199999999999999">
      <c r="B58" s="16"/>
      <c r="AR58" s="16"/>
    </row>
    <row r="59" spans="2:44" ht="10.199999999999999">
      <c r="B59" s="16"/>
      <c r="AR59" s="16"/>
    </row>
    <row r="60" spans="2:44" s="1" customFormat="1" ht="13.2">
      <c r="B60" s="28"/>
      <c r="D60" s="39" t="s">
        <v>48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49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48</v>
      </c>
      <c r="AI60" s="30"/>
      <c r="AJ60" s="30"/>
      <c r="AK60" s="30"/>
      <c r="AL60" s="30"/>
      <c r="AM60" s="39" t="s">
        <v>49</v>
      </c>
      <c r="AN60" s="30"/>
      <c r="AO60" s="30"/>
      <c r="AR60" s="28"/>
    </row>
    <row r="61" spans="2:44" ht="10.199999999999999">
      <c r="B61" s="16"/>
      <c r="AR61" s="16"/>
    </row>
    <row r="62" spans="2:44" ht="10.199999999999999">
      <c r="B62" s="16"/>
      <c r="AR62" s="16"/>
    </row>
    <row r="63" spans="2:44" ht="10.199999999999999">
      <c r="B63" s="16"/>
      <c r="AR63" s="16"/>
    </row>
    <row r="64" spans="2:44" s="1" customFormat="1" ht="13.2">
      <c r="B64" s="28"/>
      <c r="D64" s="37" t="s">
        <v>50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51</v>
      </c>
      <c r="AI64" s="38"/>
      <c r="AJ64" s="38"/>
      <c r="AK64" s="38"/>
      <c r="AL64" s="38"/>
      <c r="AM64" s="38"/>
      <c r="AN64" s="38"/>
      <c r="AO64" s="38"/>
      <c r="AR64" s="28"/>
    </row>
    <row r="65" spans="2:44" ht="10.199999999999999">
      <c r="B65" s="16"/>
      <c r="AR65" s="16"/>
    </row>
    <row r="66" spans="2:44" ht="10.199999999999999">
      <c r="B66" s="16"/>
      <c r="AR66" s="16"/>
    </row>
    <row r="67" spans="2:44" ht="10.199999999999999">
      <c r="B67" s="16"/>
      <c r="AR67" s="16"/>
    </row>
    <row r="68" spans="2:44" ht="10.199999999999999">
      <c r="B68" s="16"/>
      <c r="AR68" s="16"/>
    </row>
    <row r="69" spans="2:44" ht="10.199999999999999">
      <c r="B69" s="16"/>
      <c r="AR69" s="16"/>
    </row>
    <row r="70" spans="2:44" ht="10.199999999999999">
      <c r="B70" s="16"/>
      <c r="AR70" s="16"/>
    </row>
    <row r="71" spans="2:44" ht="10.199999999999999">
      <c r="B71" s="16"/>
      <c r="AR71" s="16"/>
    </row>
    <row r="72" spans="2:44" ht="10.199999999999999">
      <c r="B72" s="16"/>
      <c r="AR72" s="16"/>
    </row>
    <row r="73" spans="2:44" ht="10.199999999999999">
      <c r="B73" s="16"/>
      <c r="AR73" s="16"/>
    </row>
    <row r="74" spans="2:44" ht="10.199999999999999">
      <c r="B74" s="16"/>
      <c r="AR74" s="16"/>
    </row>
    <row r="75" spans="2:44" s="1" customFormat="1" ht="13.2">
      <c r="B75" s="28"/>
      <c r="D75" s="39" t="s">
        <v>48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49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48</v>
      </c>
      <c r="AI75" s="30"/>
      <c r="AJ75" s="30"/>
      <c r="AK75" s="30"/>
      <c r="AL75" s="30"/>
      <c r="AM75" s="39" t="s">
        <v>49</v>
      </c>
      <c r="AN75" s="30"/>
      <c r="AO75" s="30"/>
      <c r="AR75" s="28"/>
    </row>
    <row r="76" spans="2:44" s="1" customFormat="1" ht="10.199999999999999">
      <c r="B76" s="28"/>
      <c r="AR76" s="28"/>
    </row>
    <row r="77" spans="2:44" s="1" customFormat="1" ht="6.9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1:91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1:91" s="1" customFormat="1" ht="24.9" customHeight="1">
      <c r="B82" s="28"/>
      <c r="C82" s="17" t="s">
        <v>52</v>
      </c>
      <c r="AR82" s="28"/>
    </row>
    <row r="83" spans="1:91" s="1" customFormat="1" ht="6.9" customHeight="1">
      <c r="B83" s="28"/>
      <c r="AR83" s="28"/>
    </row>
    <row r="84" spans="1:91" s="3" customFormat="1" ht="12" customHeight="1">
      <c r="B84" s="44"/>
      <c r="C84" s="23" t="s">
        <v>13</v>
      </c>
      <c r="L84" s="3" t="str">
        <f>K5</f>
        <v>190</v>
      </c>
      <c r="AR84" s="44"/>
    </row>
    <row r="85" spans="1:91" s="4" customFormat="1" ht="36.9" customHeight="1">
      <c r="B85" s="45"/>
      <c r="C85" s="46" t="s">
        <v>16</v>
      </c>
      <c r="L85" s="174" t="str">
        <f>K6</f>
        <v>DM Hořice Instalace</v>
      </c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R85" s="45"/>
    </row>
    <row r="86" spans="1:91" s="1" customFormat="1" ht="6.9" customHeight="1">
      <c r="B86" s="28"/>
      <c r="AR86" s="28"/>
    </row>
    <row r="87" spans="1:91" s="1" customFormat="1" ht="12" customHeight="1">
      <c r="B87" s="28"/>
      <c r="C87" s="23" t="s">
        <v>20</v>
      </c>
      <c r="L87" s="47" t="str">
        <f>IF(K8="","",K8)</f>
        <v xml:space="preserve"> </v>
      </c>
      <c r="AI87" s="23" t="s">
        <v>22</v>
      </c>
      <c r="AM87" s="176" t="str">
        <f>IF(AN8= "","",AN8)</f>
        <v>11. 1. 2023</v>
      </c>
      <c r="AN87" s="176"/>
      <c r="AR87" s="28"/>
    </row>
    <row r="88" spans="1:91" s="1" customFormat="1" ht="6.9" customHeight="1">
      <c r="B88" s="28"/>
      <c r="AR88" s="28"/>
    </row>
    <row r="89" spans="1:91" s="1" customFormat="1" ht="15.15" customHeight="1">
      <c r="B89" s="28"/>
      <c r="C89" s="23" t="s">
        <v>24</v>
      </c>
      <c r="L89" s="3" t="str">
        <f>IF(E11= "","",E11)</f>
        <v xml:space="preserve"> </v>
      </c>
      <c r="AI89" s="23" t="s">
        <v>29</v>
      </c>
      <c r="AM89" s="177" t="str">
        <f>IF(E17="","",E17)</f>
        <v xml:space="preserve"> </v>
      </c>
      <c r="AN89" s="178"/>
      <c r="AO89" s="178"/>
      <c r="AP89" s="178"/>
      <c r="AR89" s="28"/>
      <c r="AS89" s="179" t="s">
        <v>53</v>
      </c>
      <c r="AT89" s="180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15" customHeight="1">
      <c r="B90" s="28"/>
      <c r="C90" s="23" t="s">
        <v>27</v>
      </c>
      <c r="L90" s="3" t="str">
        <f>IF(E14= "Vyplň údaj","",E14)</f>
        <v/>
      </c>
      <c r="AI90" s="23" t="s">
        <v>31</v>
      </c>
      <c r="AM90" s="177" t="str">
        <f>IF(E20="","",E20)</f>
        <v xml:space="preserve"> </v>
      </c>
      <c r="AN90" s="178"/>
      <c r="AO90" s="178"/>
      <c r="AP90" s="178"/>
      <c r="AR90" s="28"/>
      <c r="AS90" s="181"/>
      <c r="AT90" s="182"/>
      <c r="BD90" s="52"/>
    </row>
    <row r="91" spans="1:91" s="1" customFormat="1" ht="10.8" customHeight="1">
      <c r="B91" s="28"/>
      <c r="AR91" s="28"/>
      <c r="AS91" s="181"/>
      <c r="AT91" s="182"/>
      <c r="BD91" s="52"/>
    </row>
    <row r="92" spans="1:91" s="1" customFormat="1" ht="29.25" customHeight="1">
      <c r="B92" s="28"/>
      <c r="C92" s="183" t="s">
        <v>54</v>
      </c>
      <c r="D92" s="184"/>
      <c r="E92" s="184"/>
      <c r="F92" s="184"/>
      <c r="G92" s="184"/>
      <c r="H92" s="53"/>
      <c r="I92" s="185" t="s">
        <v>55</v>
      </c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  <c r="AF92" s="184"/>
      <c r="AG92" s="186" t="s">
        <v>56</v>
      </c>
      <c r="AH92" s="184"/>
      <c r="AI92" s="184"/>
      <c r="AJ92" s="184"/>
      <c r="AK92" s="184"/>
      <c r="AL92" s="184"/>
      <c r="AM92" s="184"/>
      <c r="AN92" s="185" t="s">
        <v>57</v>
      </c>
      <c r="AO92" s="184"/>
      <c r="AP92" s="187"/>
      <c r="AQ92" s="54" t="s">
        <v>58</v>
      </c>
      <c r="AR92" s="28"/>
      <c r="AS92" s="55" t="s">
        <v>59</v>
      </c>
      <c r="AT92" s="56" t="s">
        <v>60</v>
      </c>
      <c r="AU92" s="56" t="s">
        <v>61</v>
      </c>
      <c r="AV92" s="56" t="s">
        <v>62</v>
      </c>
      <c r="AW92" s="56" t="s">
        <v>63</v>
      </c>
      <c r="AX92" s="56" t="s">
        <v>64</v>
      </c>
      <c r="AY92" s="56" t="s">
        <v>65</v>
      </c>
      <c r="AZ92" s="56" t="s">
        <v>66</v>
      </c>
      <c r="BA92" s="56" t="s">
        <v>67</v>
      </c>
      <c r="BB92" s="56" t="s">
        <v>68</v>
      </c>
      <c r="BC92" s="56" t="s">
        <v>69</v>
      </c>
      <c r="BD92" s="57" t="s">
        <v>70</v>
      </c>
    </row>
    <row r="93" spans="1:91" s="1" customFormat="1" ht="10.8" customHeight="1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" customHeight="1">
      <c r="B94" s="59"/>
      <c r="C94" s="60" t="s">
        <v>71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91">
        <f>ROUND(AG95,2)</f>
        <v>0</v>
      </c>
      <c r="AH94" s="191"/>
      <c r="AI94" s="191"/>
      <c r="AJ94" s="191"/>
      <c r="AK94" s="191"/>
      <c r="AL94" s="191"/>
      <c r="AM94" s="191"/>
      <c r="AN94" s="192">
        <f>SUM(AG94,AT94)</f>
        <v>0</v>
      </c>
      <c r="AO94" s="192"/>
      <c r="AP94" s="192"/>
      <c r="AQ94" s="63" t="s">
        <v>1</v>
      </c>
      <c r="AR94" s="59"/>
      <c r="AS94" s="64">
        <f>ROUND(AS95,2)</f>
        <v>0</v>
      </c>
      <c r="AT94" s="65">
        <f>ROUND(SUM(AV94:AW94),2)</f>
        <v>0</v>
      </c>
      <c r="AU94" s="66">
        <f>ROUND(AU95,5)</f>
        <v>0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ROUND(AZ95,2)</f>
        <v>0</v>
      </c>
      <c r="BA94" s="65">
        <f>ROUND(BA95,2)</f>
        <v>0</v>
      </c>
      <c r="BB94" s="65">
        <f>ROUND(BB95,2)</f>
        <v>0</v>
      </c>
      <c r="BC94" s="65">
        <f>ROUND(BC95,2)</f>
        <v>0</v>
      </c>
      <c r="BD94" s="67">
        <f>ROUND(BD95,2)</f>
        <v>0</v>
      </c>
      <c r="BS94" s="68" t="s">
        <v>72</v>
      </c>
      <c r="BT94" s="68" t="s">
        <v>73</v>
      </c>
      <c r="BU94" s="69" t="s">
        <v>74</v>
      </c>
      <c r="BV94" s="68" t="s">
        <v>75</v>
      </c>
      <c r="BW94" s="68" t="s">
        <v>5</v>
      </c>
      <c r="BX94" s="68" t="s">
        <v>76</v>
      </c>
      <c r="CL94" s="68" t="s">
        <v>1</v>
      </c>
    </row>
    <row r="95" spans="1:91" s="6" customFormat="1" ht="16.5" customHeight="1">
      <c r="A95" s="70" t="s">
        <v>77</v>
      </c>
      <c r="B95" s="71"/>
      <c r="C95" s="72"/>
      <c r="D95" s="190" t="s">
        <v>78</v>
      </c>
      <c r="E95" s="190"/>
      <c r="F95" s="190"/>
      <c r="G95" s="190"/>
      <c r="H95" s="190"/>
      <c r="I95" s="73"/>
      <c r="J95" s="190" t="s">
        <v>79</v>
      </c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88">
        <f>'03 - Vestavěné skříně'!J30</f>
        <v>0</v>
      </c>
      <c r="AH95" s="189"/>
      <c r="AI95" s="189"/>
      <c r="AJ95" s="189"/>
      <c r="AK95" s="189"/>
      <c r="AL95" s="189"/>
      <c r="AM95" s="189"/>
      <c r="AN95" s="188">
        <f>SUM(AG95,AT95)</f>
        <v>0</v>
      </c>
      <c r="AO95" s="189"/>
      <c r="AP95" s="189"/>
      <c r="AQ95" s="74" t="s">
        <v>80</v>
      </c>
      <c r="AR95" s="71"/>
      <c r="AS95" s="75">
        <v>0</v>
      </c>
      <c r="AT95" s="76">
        <f>ROUND(SUM(AV95:AW95),2)</f>
        <v>0</v>
      </c>
      <c r="AU95" s="77">
        <f>'03 - Vestavěné skříně'!P118</f>
        <v>0</v>
      </c>
      <c r="AV95" s="76">
        <f>'03 - Vestavěné skříně'!J33</f>
        <v>0</v>
      </c>
      <c r="AW95" s="76">
        <f>'03 - Vestavěné skříně'!J34</f>
        <v>0</v>
      </c>
      <c r="AX95" s="76">
        <f>'03 - Vestavěné skříně'!J35</f>
        <v>0</v>
      </c>
      <c r="AY95" s="76">
        <f>'03 - Vestavěné skříně'!J36</f>
        <v>0</v>
      </c>
      <c r="AZ95" s="76">
        <f>'03 - Vestavěné skříně'!F33</f>
        <v>0</v>
      </c>
      <c r="BA95" s="76">
        <f>'03 - Vestavěné skříně'!F34</f>
        <v>0</v>
      </c>
      <c r="BB95" s="76">
        <f>'03 - Vestavěné skříně'!F35</f>
        <v>0</v>
      </c>
      <c r="BC95" s="76">
        <f>'03 - Vestavěné skříně'!F36</f>
        <v>0</v>
      </c>
      <c r="BD95" s="78">
        <f>'03 - Vestavěné skříně'!F37</f>
        <v>0</v>
      </c>
      <c r="BT95" s="79" t="s">
        <v>81</v>
      </c>
      <c r="BV95" s="79" t="s">
        <v>75</v>
      </c>
      <c r="BW95" s="79" t="s">
        <v>82</v>
      </c>
      <c r="BX95" s="79" t="s">
        <v>5</v>
      </c>
      <c r="CL95" s="79" t="s">
        <v>1</v>
      </c>
      <c r="CM95" s="79" t="s">
        <v>83</v>
      </c>
    </row>
    <row r="96" spans="1:91" s="1" customFormat="1" ht="30" customHeight="1">
      <c r="B96" s="28"/>
      <c r="AR96" s="28"/>
    </row>
    <row r="97" spans="2:44" s="1" customFormat="1" ht="6.9" customHeight="1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28"/>
    </row>
  </sheetData>
  <sheetProtection algorithmName="SHA-512" hashValue="IlZnczvkI4LCpyKNWmuI/CiZdC0WV/8/827/EiuuSucuk3Exl47EYzUxeYdEknDMRj1X+6ZWcI+t+q5RJya+2w==" saltValue="o7oICTVf+CTOIFIiEBlbhU7HC7pLs5WqHeAhIuYIQTU7iWPHs56J4HTbL1gYgrHBinEdvfafgj2HhQ2AfT45Jg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3 - Vestavěné skříně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24"/>
  <sheetViews>
    <sheetView showGridLines="0" tabSelected="1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AT2" s="13" t="s">
        <v>82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83</v>
      </c>
    </row>
    <row r="4" spans="2:46" ht="24.9" customHeight="1">
      <c r="B4" s="16"/>
      <c r="D4" s="17" t="s">
        <v>84</v>
      </c>
      <c r="L4" s="16"/>
      <c r="M4" s="80" t="s">
        <v>10</v>
      </c>
      <c r="AT4" s="13" t="s">
        <v>4</v>
      </c>
    </row>
    <row r="5" spans="2:46" ht="6.9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3" t="str">
        <f>'Rekapitulace stavby'!K6</f>
        <v>DM Hořice Instalace</v>
      </c>
      <c r="F7" s="194"/>
      <c r="G7" s="194"/>
      <c r="H7" s="194"/>
      <c r="L7" s="16"/>
    </row>
    <row r="8" spans="2:46" s="1" customFormat="1" ht="12" customHeight="1">
      <c r="B8" s="28"/>
      <c r="D8" s="23" t="s">
        <v>85</v>
      </c>
      <c r="L8" s="28"/>
    </row>
    <row r="9" spans="2:46" s="1" customFormat="1" ht="16.5" customHeight="1">
      <c r="B9" s="28"/>
      <c r="E9" s="174" t="s">
        <v>86</v>
      </c>
      <c r="F9" s="195"/>
      <c r="G9" s="195"/>
      <c r="H9" s="195"/>
      <c r="L9" s="28"/>
    </row>
    <row r="10" spans="2:46" s="1" customFormat="1" ht="10.199999999999999">
      <c r="B10" s="28"/>
      <c r="L10" s="28"/>
    </row>
    <row r="11" spans="2:46" s="1" customFormat="1" ht="12" customHeight="1">
      <c r="B11" s="28"/>
      <c r="D11" s="23" t="s">
        <v>18</v>
      </c>
      <c r="F11" s="21" t="s">
        <v>1</v>
      </c>
      <c r="I11" s="23" t="s">
        <v>19</v>
      </c>
      <c r="J11" s="21" t="s">
        <v>1</v>
      </c>
      <c r="L11" s="28"/>
    </row>
    <row r="12" spans="2:46" s="1" customFormat="1" ht="12" customHeight="1">
      <c r="B12" s="28"/>
      <c r="D12" s="23" t="s">
        <v>20</v>
      </c>
      <c r="F12" s="21" t="s">
        <v>21</v>
      </c>
      <c r="I12" s="23" t="s">
        <v>22</v>
      </c>
      <c r="J12" s="48" t="str">
        <f>'Rekapitulace stavby'!AN8</f>
        <v>11. 1. 2023</v>
      </c>
      <c r="L12" s="28"/>
    </row>
    <row r="13" spans="2:46" s="1" customFormat="1" ht="10.8" customHeight="1">
      <c r="B13" s="28"/>
      <c r="L13" s="28"/>
    </row>
    <row r="14" spans="2:46" s="1" customFormat="1" ht="12" customHeight="1">
      <c r="B14" s="28"/>
      <c r="D14" s="23" t="s">
        <v>24</v>
      </c>
      <c r="I14" s="23" t="s">
        <v>25</v>
      </c>
      <c r="J14" s="21" t="str">
        <f>IF('Rekapitulace stavby'!AN10="","",'Rekapitulace stavby'!AN10)</f>
        <v/>
      </c>
      <c r="L14" s="28"/>
    </row>
    <row r="15" spans="2:46" s="1" customFormat="1" ht="18" customHeight="1">
      <c r="B15" s="28"/>
      <c r="E15" s="21" t="str">
        <f>IF('Rekapitulace stavby'!E11="","",'Rekapitulace stavby'!E11)</f>
        <v xml:space="preserve"> </v>
      </c>
      <c r="I15" s="23" t="s">
        <v>26</v>
      </c>
      <c r="J15" s="21" t="str">
        <f>IF('Rekapitulace stavby'!AN11="","",'Rekapitulace stavby'!AN11)</f>
        <v/>
      </c>
      <c r="L15" s="28"/>
    </row>
    <row r="16" spans="2:46" s="1" customFormat="1" ht="6.9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25</v>
      </c>
      <c r="J17" s="24" t="str">
        <f>'Rekapitulace stavby'!AN13</f>
        <v>Vyplň údaj</v>
      </c>
      <c r="L17" s="28"/>
    </row>
    <row r="18" spans="2:12" s="1" customFormat="1" ht="18" customHeight="1">
      <c r="B18" s="28"/>
      <c r="E18" s="196" t="str">
        <f>'Rekapitulace stavby'!E14</f>
        <v>Vyplň údaj</v>
      </c>
      <c r="F18" s="158"/>
      <c r="G18" s="158"/>
      <c r="H18" s="158"/>
      <c r="I18" s="23" t="s">
        <v>26</v>
      </c>
      <c r="J18" s="24" t="str">
        <f>'Rekapitulace stavby'!AN14</f>
        <v>Vyplň údaj</v>
      </c>
      <c r="L18" s="28"/>
    </row>
    <row r="19" spans="2:12" s="1" customFormat="1" ht="6.9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25</v>
      </c>
      <c r="J20" s="21" t="str">
        <f>IF('Rekapitulace stavby'!AN16="","",'Rekapitulace stavby'!AN16)</f>
        <v/>
      </c>
      <c r="L20" s="28"/>
    </row>
    <row r="21" spans="2:12" s="1" customFormat="1" ht="18" customHeight="1">
      <c r="B21" s="28"/>
      <c r="E21" s="21" t="str">
        <f>IF('Rekapitulace stavby'!E17="","",'Rekapitulace stavby'!E17)</f>
        <v xml:space="preserve"> </v>
      </c>
      <c r="I21" s="23" t="s">
        <v>26</v>
      </c>
      <c r="J21" s="21" t="str">
        <f>IF('Rekapitulace stavby'!AN17="","",'Rekapitulace stavby'!AN17)</f>
        <v/>
      </c>
      <c r="L21" s="28"/>
    </row>
    <row r="22" spans="2:12" s="1" customFormat="1" ht="6.9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25</v>
      </c>
      <c r="J23" s="21" t="str">
        <f>IF('Rekapitulace stavby'!AN19="","",'Rekapitulace stavby'!AN19)</f>
        <v/>
      </c>
      <c r="L23" s="28"/>
    </row>
    <row r="24" spans="2:12" s="1" customFormat="1" ht="18" customHeight="1">
      <c r="B24" s="28"/>
      <c r="E24" s="21" t="str">
        <f>IF('Rekapitulace stavby'!E20="","",'Rekapitulace stavby'!E20)</f>
        <v xml:space="preserve"> </v>
      </c>
      <c r="I24" s="23" t="s">
        <v>26</v>
      </c>
      <c r="J24" s="21" t="str">
        <f>IF('Rekapitulace stavby'!AN20="","",'Rekapitulace stavby'!AN20)</f>
        <v/>
      </c>
      <c r="L24" s="28"/>
    </row>
    <row r="25" spans="2:12" s="1" customFormat="1" ht="6.9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81"/>
      <c r="E27" s="163" t="s">
        <v>1</v>
      </c>
      <c r="F27" s="163"/>
      <c r="G27" s="163"/>
      <c r="H27" s="163"/>
      <c r="L27" s="81"/>
    </row>
    <row r="28" spans="2:12" s="1" customFormat="1" ht="6.9" customHeight="1">
      <c r="B28" s="28"/>
      <c r="L28" s="28"/>
    </row>
    <row r="29" spans="2:12" s="1" customFormat="1" ht="6.9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2" t="s">
        <v>33</v>
      </c>
      <c r="J30" s="62">
        <f>ROUND(J118, 2)</f>
        <v>0</v>
      </c>
      <c r="L30" s="28"/>
    </row>
    <row r="31" spans="2:12" s="1" customFormat="1" ht="6.9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4" customHeight="1">
      <c r="B33" s="28"/>
      <c r="D33" s="51" t="s">
        <v>37</v>
      </c>
      <c r="E33" s="23" t="s">
        <v>38</v>
      </c>
      <c r="F33" s="83">
        <f>ROUND((SUM(BE118:BE123)),  2)</f>
        <v>0</v>
      </c>
      <c r="I33" s="84">
        <v>0.21</v>
      </c>
      <c r="J33" s="83">
        <f>ROUND(((SUM(BE118:BE123))*I33),  2)</f>
        <v>0</v>
      </c>
      <c r="L33" s="28"/>
    </row>
    <row r="34" spans="2:12" s="1" customFormat="1" ht="14.4" customHeight="1">
      <c r="B34" s="28"/>
      <c r="E34" s="23" t="s">
        <v>39</v>
      </c>
      <c r="F34" s="83">
        <f>ROUND((SUM(BF118:BF123)),  2)</f>
        <v>0</v>
      </c>
      <c r="I34" s="84">
        <v>0.15</v>
      </c>
      <c r="J34" s="83">
        <f>ROUND(((SUM(BF118:BF123))*I34),  2)</f>
        <v>0</v>
      </c>
      <c r="L34" s="28"/>
    </row>
    <row r="35" spans="2:12" s="1" customFormat="1" ht="14.4" hidden="1" customHeight="1">
      <c r="B35" s="28"/>
      <c r="E35" s="23" t="s">
        <v>40</v>
      </c>
      <c r="F35" s="83">
        <f>ROUND((SUM(BG118:BG123)),  2)</f>
        <v>0</v>
      </c>
      <c r="I35" s="84">
        <v>0.21</v>
      </c>
      <c r="J35" s="83">
        <f>0</f>
        <v>0</v>
      </c>
      <c r="L35" s="28"/>
    </row>
    <row r="36" spans="2:12" s="1" customFormat="1" ht="14.4" hidden="1" customHeight="1">
      <c r="B36" s="28"/>
      <c r="E36" s="23" t="s">
        <v>41</v>
      </c>
      <c r="F36" s="83">
        <f>ROUND((SUM(BH118:BH123)),  2)</f>
        <v>0</v>
      </c>
      <c r="I36" s="84">
        <v>0.15</v>
      </c>
      <c r="J36" s="83">
        <f>0</f>
        <v>0</v>
      </c>
      <c r="L36" s="28"/>
    </row>
    <row r="37" spans="2:12" s="1" customFormat="1" ht="14.4" hidden="1" customHeight="1">
      <c r="B37" s="28"/>
      <c r="E37" s="23" t="s">
        <v>42</v>
      </c>
      <c r="F37" s="83">
        <f>ROUND((SUM(BI118:BI123)),  2)</f>
        <v>0</v>
      </c>
      <c r="I37" s="84">
        <v>0</v>
      </c>
      <c r="J37" s="83">
        <f>0</f>
        <v>0</v>
      </c>
      <c r="L37" s="28"/>
    </row>
    <row r="38" spans="2:12" s="1" customFormat="1" ht="6.9" customHeight="1">
      <c r="B38" s="28"/>
      <c r="L38" s="28"/>
    </row>
    <row r="39" spans="2:12" s="1" customFormat="1" ht="25.35" customHeight="1">
      <c r="B39" s="28"/>
      <c r="C39" s="85"/>
      <c r="D39" s="86" t="s">
        <v>43</v>
      </c>
      <c r="E39" s="53"/>
      <c r="F39" s="53"/>
      <c r="G39" s="87" t="s">
        <v>44</v>
      </c>
      <c r="H39" s="88" t="s">
        <v>45</v>
      </c>
      <c r="I39" s="53"/>
      <c r="J39" s="89">
        <f>SUM(J30:J37)</f>
        <v>0</v>
      </c>
      <c r="K39" s="90"/>
      <c r="L39" s="28"/>
    </row>
    <row r="40" spans="2:12" s="1" customFormat="1" ht="14.4" customHeight="1">
      <c r="B40" s="28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28"/>
    </row>
    <row r="51" spans="2:12" ht="10.199999999999999">
      <c r="B51" s="16"/>
      <c r="L51" s="16"/>
    </row>
    <row r="52" spans="2:12" ht="10.199999999999999">
      <c r="B52" s="16"/>
      <c r="L52" s="16"/>
    </row>
    <row r="53" spans="2:12" ht="10.199999999999999">
      <c r="B53" s="16"/>
      <c r="L53" s="16"/>
    </row>
    <row r="54" spans="2:12" ht="10.199999999999999">
      <c r="B54" s="16"/>
      <c r="L54" s="16"/>
    </row>
    <row r="55" spans="2:12" ht="10.199999999999999">
      <c r="B55" s="16"/>
      <c r="L55" s="16"/>
    </row>
    <row r="56" spans="2:12" ht="10.199999999999999">
      <c r="B56" s="16"/>
      <c r="L56" s="16"/>
    </row>
    <row r="57" spans="2:12" ht="10.199999999999999">
      <c r="B57" s="16"/>
      <c r="L57" s="16"/>
    </row>
    <row r="58" spans="2:12" ht="10.199999999999999">
      <c r="B58" s="16"/>
      <c r="L58" s="16"/>
    </row>
    <row r="59" spans="2:12" ht="10.199999999999999">
      <c r="B59" s="16"/>
      <c r="L59" s="16"/>
    </row>
    <row r="60" spans="2:12" ht="10.199999999999999">
      <c r="B60" s="16"/>
      <c r="L60" s="16"/>
    </row>
    <row r="61" spans="2:12" s="1" customFormat="1" ht="13.2">
      <c r="B61" s="28"/>
      <c r="D61" s="39" t="s">
        <v>48</v>
      </c>
      <c r="E61" s="30"/>
      <c r="F61" s="91" t="s">
        <v>49</v>
      </c>
      <c r="G61" s="39" t="s">
        <v>48</v>
      </c>
      <c r="H61" s="30"/>
      <c r="I61" s="30"/>
      <c r="J61" s="92" t="s">
        <v>49</v>
      </c>
      <c r="K61" s="30"/>
      <c r="L61" s="28"/>
    </row>
    <row r="62" spans="2:12" ht="10.199999999999999">
      <c r="B62" s="16"/>
      <c r="L62" s="16"/>
    </row>
    <row r="63" spans="2:12" ht="10.199999999999999">
      <c r="B63" s="16"/>
      <c r="L63" s="16"/>
    </row>
    <row r="64" spans="2:12" ht="10.199999999999999">
      <c r="B64" s="16"/>
      <c r="L64" s="16"/>
    </row>
    <row r="65" spans="2:12" s="1" customFormat="1" ht="13.2">
      <c r="B65" s="28"/>
      <c r="D65" s="37" t="s">
        <v>50</v>
      </c>
      <c r="E65" s="38"/>
      <c r="F65" s="38"/>
      <c r="G65" s="37" t="s">
        <v>51</v>
      </c>
      <c r="H65" s="38"/>
      <c r="I65" s="38"/>
      <c r="J65" s="38"/>
      <c r="K65" s="38"/>
      <c r="L65" s="28"/>
    </row>
    <row r="66" spans="2:12" ht="10.199999999999999">
      <c r="B66" s="16"/>
      <c r="L66" s="16"/>
    </row>
    <row r="67" spans="2:12" ht="10.199999999999999">
      <c r="B67" s="16"/>
      <c r="L67" s="16"/>
    </row>
    <row r="68" spans="2:12" ht="10.199999999999999">
      <c r="B68" s="16"/>
      <c r="L68" s="16"/>
    </row>
    <row r="69" spans="2:12" ht="10.199999999999999">
      <c r="B69" s="16"/>
      <c r="L69" s="16"/>
    </row>
    <row r="70" spans="2:12" ht="10.199999999999999">
      <c r="B70" s="16"/>
      <c r="L70" s="16"/>
    </row>
    <row r="71" spans="2:12" ht="10.199999999999999">
      <c r="B71" s="16"/>
      <c r="L71" s="16"/>
    </row>
    <row r="72" spans="2:12" ht="10.199999999999999">
      <c r="B72" s="16"/>
      <c r="L72" s="16"/>
    </row>
    <row r="73" spans="2:12" ht="10.199999999999999">
      <c r="B73" s="16"/>
      <c r="L73" s="16"/>
    </row>
    <row r="74" spans="2:12" ht="10.199999999999999">
      <c r="B74" s="16"/>
      <c r="L74" s="16"/>
    </row>
    <row r="75" spans="2:12" ht="10.199999999999999">
      <c r="B75" s="16"/>
      <c r="L75" s="16"/>
    </row>
    <row r="76" spans="2:12" s="1" customFormat="1" ht="13.2">
      <c r="B76" s="28"/>
      <c r="D76" s="39" t="s">
        <v>48</v>
      </c>
      <c r="E76" s="30"/>
      <c r="F76" s="91" t="s">
        <v>49</v>
      </c>
      <c r="G76" s="39" t="s">
        <v>48</v>
      </c>
      <c r="H76" s="30"/>
      <c r="I76" s="30"/>
      <c r="J76" s="92" t="s">
        <v>49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" hidden="1" customHeight="1">
      <c r="B82" s="28"/>
      <c r="C82" s="17" t="s">
        <v>87</v>
      </c>
      <c r="L82" s="28"/>
    </row>
    <row r="83" spans="2:47" s="1" customFormat="1" ht="6.9" hidden="1" customHeight="1">
      <c r="B83" s="28"/>
      <c r="L83" s="28"/>
    </row>
    <row r="84" spans="2:47" s="1" customFormat="1" ht="12" hidden="1" customHeight="1">
      <c r="B84" s="28"/>
      <c r="C84" s="23" t="s">
        <v>16</v>
      </c>
      <c r="L84" s="28"/>
    </row>
    <row r="85" spans="2:47" s="1" customFormat="1" ht="16.5" hidden="1" customHeight="1">
      <c r="B85" s="28"/>
      <c r="E85" s="193" t="str">
        <f>E7</f>
        <v>DM Hořice Instalace</v>
      </c>
      <c r="F85" s="194"/>
      <c r="G85" s="194"/>
      <c r="H85" s="194"/>
      <c r="L85" s="28"/>
    </row>
    <row r="86" spans="2:47" s="1" customFormat="1" ht="12" hidden="1" customHeight="1">
      <c r="B86" s="28"/>
      <c r="C86" s="23" t="s">
        <v>85</v>
      </c>
      <c r="L86" s="28"/>
    </row>
    <row r="87" spans="2:47" s="1" customFormat="1" ht="16.5" hidden="1" customHeight="1">
      <c r="B87" s="28"/>
      <c r="E87" s="174" t="str">
        <f>E9</f>
        <v>03 - Vestavěné skříně</v>
      </c>
      <c r="F87" s="195"/>
      <c r="G87" s="195"/>
      <c r="H87" s="195"/>
      <c r="L87" s="28"/>
    </row>
    <row r="88" spans="2:47" s="1" customFormat="1" ht="6.9" hidden="1" customHeight="1">
      <c r="B88" s="28"/>
      <c r="L88" s="28"/>
    </row>
    <row r="89" spans="2:47" s="1" customFormat="1" ht="12" hidden="1" customHeight="1">
      <c r="B89" s="28"/>
      <c r="C89" s="23" t="s">
        <v>20</v>
      </c>
      <c r="F89" s="21" t="str">
        <f>F12</f>
        <v xml:space="preserve"> </v>
      </c>
      <c r="I89" s="23" t="s">
        <v>22</v>
      </c>
      <c r="J89" s="48" t="str">
        <f>IF(J12="","",J12)</f>
        <v>11. 1. 2023</v>
      </c>
      <c r="L89" s="28"/>
    </row>
    <row r="90" spans="2:47" s="1" customFormat="1" ht="6.9" hidden="1" customHeight="1">
      <c r="B90" s="28"/>
      <c r="L90" s="28"/>
    </row>
    <row r="91" spans="2:47" s="1" customFormat="1" ht="15.15" hidden="1" customHeight="1">
      <c r="B91" s="28"/>
      <c r="C91" s="23" t="s">
        <v>24</v>
      </c>
      <c r="F91" s="21" t="str">
        <f>E15</f>
        <v xml:space="preserve"> </v>
      </c>
      <c r="I91" s="23" t="s">
        <v>29</v>
      </c>
      <c r="J91" s="26" t="str">
        <f>E21</f>
        <v xml:space="preserve"> </v>
      </c>
      <c r="L91" s="28"/>
    </row>
    <row r="92" spans="2:47" s="1" customFormat="1" ht="15.15" hidden="1" customHeight="1">
      <c r="B92" s="28"/>
      <c r="C92" s="23" t="s">
        <v>27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hidden="1" customHeight="1">
      <c r="B93" s="28"/>
      <c r="L93" s="28"/>
    </row>
    <row r="94" spans="2:47" s="1" customFormat="1" ht="29.25" hidden="1" customHeight="1">
      <c r="B94" s="28"/>
      <c r="C94" s="93" t="s">
        <v>88</v>
      </c>
      <c r="D94" s="85"/>
      <c r="E94" s="85"/>
      <c r="F94" s="85"/>
      <c r="G94" s="85"/>
      <c r="H94" s="85"/>
      <c r="I94" s="85"/>
      <c r="J94" s="94" t="s">
        <v>89</v>
      </c>
      <c r="K94" s="85"/>
      <c r="L94" s="28"/>
    </row>
    <row r="95" spans="2:47" s="1" customFormat="1" ht="10.35" hidden="1" customHeight="1">
      <c r="B95" s="28"/>
      <c r="L95" s="28"/>
    </row>
    <row r="96" spans="2:47" s="1" customFormat="1" ht="22.8" hidden="1" customHeight="1">
      <c r="B96" s="28"/>
      <c r="C96" s="95" t="s">
        <v>90</v>
      </c>
      <c r="J96" s="62">
        <f>J118</f>
        <v>0</v>
      </c>
      <c r="L96" s="28"/>
      <c r="AU96" s="13" t="s">
        <v>91</v>
      </c>
    </row>
    <row r="97" spans="2:12" s="8" customFormat="1" ht="24.9" hidden="1" customHeight="1">
      <c r="B97" s="96"/>
      <c r="D97" s="97" t="s">
        <v>92</v>
      </c>
      <c r="E97" s="98"/>
      <c r="F97" s="98"/>
      <c r="G97" s="98"/>
      <c r="H97" s="98"/>
      <c r="I97" s="98"/>
      <c r="J97" s="99">
        <f>J119</f>
        <v>0</v>
      </c>
      <c r="L97" s="96"/>
    </row>
    <row r="98" spans="2:12" s="9" customFormat="1" ht="19.95" hidden="1" customHeight="1">
      <c r="B98" s="100"/>
      <c r="D98" s="101" t="s">
        <v>93</v>
      </c>
      <c r="E98" s="102"/>
      <c r="F98" s="102"/>
      <c r="G98" s="102"/>
      <c r="H98" s="102"/>
      <c r="I98" s="102"/>
      <c r="J98" s="103">
        <f>J120</f>
        <v>0</v>
      </c>
      <c r="L98" s="100"/>
    </row>
    <row r="99" spans="2:12" s="1" customFormat="1" ht="21.75" hidden="1" customHeight="1">
      <c r="B99" s="28"/>
      <c r="L99" s="28"/>
    </row>
    <row r="100" spans="2:12" s="1" customFormat="1" ht="6.9" hidden="1" customHeight="1"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28"/>
    </row>
    <row r="101" spans="2:12" ht="10.199999999999999" hidden="1"/>
    <row r="102" spans="2:12" ht="10.199999999999999" hidden="1"/>
    <row r="103" spans="2:12" ht="10.199999999999999" hidden="1"/>
    <row r="104" spans="2:12" s="1" customFormat="1" ht="6.9" customHeight="1"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28"/>
    </row>
    <row r="105" spans="2:12" s="1" customFormat="1" ht="24.9" customHeight="1">
      <c r="B105" s="28"/>
      <c r="C105" s="17" t="s">
        <v>94</v>
      </c>
      <c r="L105" s="28"/>
    </row>
    <row r="106" spans="2:12" s="1" customFormat="1" ht="6.9" customHeight="1">
      <c r="B106" s="28"/>
      <c r="L106" s="28"/>
    </row>
    <row r="107" spans="2:12" s="1" customFormat="1" ht="12" customHeight="1">
      <c r="B107" s="28"/>
      <c r="C107" s="23" t="s">
        <v>16</v>
      </c>
      <c r="L107" s="28"/>
    </row>
    <row r="108" spans="2:12" s="1" customFormat="1" ht="16.5" customHeight="1">
      <c r="B108" s="28"/>
      <c r="E108" s="193" t="str">
        <f>E7</f>
        <v>DM Hořice Instalace</v>
      </c>
      <c r="F108" s="194"/>
      <c r="G108" s="194"/>
      <c r="H108" s="194"/>
      <c r="L108" s="28"/>
    </row>
    <row r="109" spans="2:12" s="1" customFormat="1" ht="12" customHeight="1">
      <c r="B109" s="28"/>
      <c r="C109" s="23" t="s">
        <v>85</v>
      </c>
      <c r="L109" s="28"/>
    </row>
    <row r="110" spans="2:12" s="1" customFormat="1" ht="16.5" customHeight="1">
      <c r="B110" s="28"/>
      <c r="E110" s="174" t="str">
        <f>E9</f>
        <v>03 - Vestavěné skříně</v>
      </c>
      <c r="F110" s="195"/>
      <c r="G110" s="195"/>
      <c r="H110" s="195"/>
      <c r="L110" s="28"/>
    </row>
    <row r="111" spans="2:12" s="1" customFormat="1" ht="6.9" customHeight="1">
      <c r="B111" s="28"/>
      <c r="L111" s="28"/>
    </row>
    <row r="112" spans="2:12" s="1" customFormat="1" ht="12" customHeight="1">
      <c r="B112" s="28"/>
      <c r="C112" s="23" t="s">
        <v>20</v>
      </c>
      <c r="F112" s="21" t="str">
        <f>F12</f>
        <v xml:space="preserve"> </v>
      </c>
      <c r="I112" s="23" t="s">
        <v>22</v>
      </c>
      <c r="J112" s="48" t="str">
        <f>IF(J12="","",J12)</f>
        <v>11. 1. 2023</v>
      </c>
      <c r="L112" s="28"/>
    </row>
    <row r="113" spans="2:65" s="1" customFormat="1" ht="6.9" customHeight="1">
      <c r="B113" s="28"/>
      <c r="L113" s="28"/>
    </row>
    <row r="114" spans="2:65" s="1" customFormat="1" ht="15.15" customHeight="1">
      <c r="B114" s="28"/>
      <c r="C114" s="23" t="s">
        <v>24</v>
      </c>
      <c r="F114" s="21" t="str">
        <f>E15</f>
        <v xml:space="preserve"> </v>
      </c>
      <c r="I114" s="23" t="s">
        <v>29</v>
      </c>
      <c r="J114" s="26" t="str">
        <f>E21</f>
        <v xml:space="preserve"> </v>
      </c>
      <c r="L114" s="28"/>
    </row>
    <row r="115" spans="2:65" s="1" customFormat="1" ht="15.15" customHeight="1">
      <c r="B115" s="28"/>
      <c r="C115" s="23" t="s">
        <v>27</v>
      </c>
      <c r="F115" s="21" t="str">
        <f>IF(E18="","",E18)</f>
        <v>Vyplň údaj</v>
      </c>
      <c r="I115" s="23" t="s">
        <v>31</v>
      </c>
      <c r="J115" s="26" t="str">
        <f>E24</f>
        <v xml:space="preserve"> </v>
      </c>
      <c r="L115" s="28"/>
    </row>
    <row r="116" spans="2:65" s="1" customFormat="1" ht="10.35" customHeight="1">
      <c r="B116" s="28"/>
      <c r="L116" s="28"/>
    </row>
    <row r="117" spans="2:65" s="10" customFormat="1" ht="29.25" customHeight="1">
      <c r="B117" s="104"/>
      <c r="C117" s="105" t="s">
        <v>95</v>
      </c>
      <c r="D117" s="106" t="s">
        <v>58</v>
      </c>
      <c r="E117" s="106" t="s">
        <v>54</v>
      </c>
      <c r="F117" s="106" t="s">
        <v>55</v>
      </c>
      <c r="G117" s="106" t="s">
        <v>96</v>
      </c>
      <c r="H117" s="106" t="s">
        <v>97</v>
      </c>
      <c r="I117" s="106" t="s">
        <v>98</v>
      </c>
      <c r="J117" s="107" t="s">
        <v>89</v>
      </c>
      <c r="K117" s="108" t="s">
        <v>99</v>
      </c>
      <c r="L117" s="104"/>
      <c r="M117" s="55" t="s">
        <v>1</v>
      </c>
      <c r="N117" s="56" t="s">
        <v>37</v>
      </c>
      <c r="O117" s="56" t="s">
        <v>100</v>
      </c>
      <c r="P117" s="56" t="s">
        <v>101</v>
      </c>
      <c r="Q117" s="56" t="s">
        <v>102</v>
      </c>
      <c r="R117" s="56" t="s">
        <v>103</v>
      </c>
      <c r="S117" s="56" t="s">
        <v>104</v>
      </c>
      <c r="T117" s="57" t="s">
        <v>105</v>
      </c>
    </row>
    <row r="118" spans="2:65" s="1" customFormat="1" ht="22.8" customHeight="1">
      <c r="B118" s="28"/>
      <c r="C118" s="60" t="s">
        <v>106</v>
      </c>
      <c r="J118" s="109">
        <f>BK118</f>
        <v>0</v>
      </c>
      <c r="L118" s="28"/>
      <c r="M118" s="58"/>
      <c r="N118" s="49"/>
      <c r="O118" s="49"/>
      <c r="P118" s="110">
        <f>P119</f>
        <v>0</v>
      </c>
      <c r="Q118" s="49"/>
      <c r="R118" s="110">
        <f>R119</f>
        <v>3.9200000000000004</v>
      </c>
      <c r="S118" s="49"/>
      <c r="T118" s="111">
        <f>T119</f>
        <v>0</v>
      </c>
      <c r="AT118" s="13" t="s">
        <v>72</v>
      </c>
      <c r="AU118" s="13" t="s">
        <v>91</v>
      </c>
      <c r="BK118" s="112">
        <f>BK119</f>
        <v>0</v>
      </c>
    </row>
    <row r="119" spans="2:65" s="11" customFormat="1" ht="25.95" customHeight="1">
      <c r="B119" s="113"/>
      <c r="D119" s="114" t="s">
        <v>72</v>
      </c>
      <c r="E119" s="115" t="s">
        <v>107</v>
      </c>
      <c r="F119" s="115" t="s">
        <v>108</v>
      </c>
      <c r="I119" s="116"/>
      <c r="J119" s="117">
        <f>BK119</f>
        <v>0</v>
      </c>
      <c r="L119" s="113"/>
      <c r="M119" s="118"/>
      <c r="P119" s="119">
        <f>P120</f>
        <v>0</v>
      </c>
      <c r="R119" s="119">
        <f>R120</f>
        <v>3.9200000000000004</v>
      </c>
      <c r="T119" s="120">
        <f>T120</f>
        <v>0</v>
      </c>
      <c r="AR119" s="114" t="s">
        <v>83</v>
      </c>
      <c r="AT119" s="121" t="s">
        <v>72</v>
      </c>
      <c r="AU119" s="121" t="s">
        <v>73</v>
      </c>
      <c r="AY119" s="114" t="s">
        <v>109</v>
      </c>
      <c r="BK119" s="122">
        <f>BK120</f>
        <v>0</v>
      </c>
    </row>
    <row r="120" spans="2:65" s="11" customFormat="1" ht="22.8" customHeight="1">
      <c r="B120" s="113"/>
      <c r="D120" s="114" t="s">
        <v>72</v>
      </c>
      <c r="E120" s="123" t="s">
        <v>110</v>
      </c>
      <c r="F120" s="123" t="s">
        <v>111</v>
      </c>
      <c r="I120" s="116"/>
      <c r="J120" s="124">
        <f>BK120</f>
        <v>0</v>
      </c>
      <c r="L120" s="113"/>
      <c r="M120" s="118"/>
      <c r="P120" s="119">
        <f>SUM(P121:P123)</f>
        <v>0</v>
      </c>
      <c r="R120" s="119">
        <f>SUM(R121:R123)</f>
        <v>3.9200000000000004</v>
      </c>
      <c r="T120" s="120">
        <f>SUM(T121:T123)</f>
        <v>0</v>
      </c>
      <c r="AR120" s="114" t="s">
        <v>83</v>
      </c>
      <c r="AT120" s="121" t="s">
        <v>72</v>
      </c>
      <c r="AU120" s="121" t="s">
        <v>81</v>
      </c>
      <c r="AY120" s="114" t="s">
        <v>109</v>
      </c>
      <c r="BK120" s="122">
        <f>SUM(BK121:BK123)</f>
        <v>0</v>
      </c>
    </row>
    <row r="121" spans="2:65" s="1" customFormat="1" ht="21.75" customHeight="1">
      <c r="B121" s="28"/>
      <c r="C121" s="125" t="s">
        <v>81</v>
      </c>
      <c r="D121" s="125" t="s">
        <v>112</v>
      </c>
      <c r="E121" s="126" t="s">
        <v>113</v>
      </c>
      <c r="F121" s="127" t="s">
        <v>114</v>
      </c>
      <c r="G121" s="128" t="s">
        <v>115</v>
      </c>
      <c r="H121" s="129">
        <v>112</v>
      </c>
      <c r="I121" s="130"/>
      <c r="J121" s="131">
        <f>ROUND(I121*H121,2)</f>
        <v>0</v>
      </c>
      <c r="K121" s="132"/>
      <c r="L121" s="28"/>
      <c r="M121" s="133" t="s">
        <v>1</v>
      </c>
      <c r="N121" s="134" t="s">
        <v>38</v>
      </c>
      <c r="P121" s="135">
        <f>O121*H121</f>
        <v>0</v>
      </c>
      <c r="Q121" s="135">
        <v>0</v>
      </c>
      <c r="R121" s="135">
        <f>Q121*H121</f>
        <v>0</v>
      </c>
      <c r="S121" s="135">
        <v>0</v>
      </c>
      <c r="T121" s="136">
        <f>S121*H121</f>
        <v>0</v>
      </c>
      <c r="AR121" s="137" t="s">
        <v>116</v>
      </c>
      <c r="AT121" s="137" t="s">
        <v>112</v>
      </c>
      <c r="AU121" s="137" t="s">
        <v>83</v>
      </c>
      <c r="AY121" s="13" t="s">
        <v>109</v>
      </c>
      <c r="BE121" s="138">
        <f>IF(N121="základní",J121,0)</f>
        <v>0</v>
      </c>
      <c r="BF121" s="138">
        <f>IF(N121="snížená",J121,0)</f>
        <v>0</v>
      </c>
      <c r="BG121" s="138">
        <f>IF(N121="zákl. přenesená",J121,0)</f>
        <v>0</v>
      </c>
      <c r="BH121" s="138">
        <f>IF(N121="sníž. přenesená",J121,0)</f>
        <v>0</v>
      </c>
      <c r="BI121" s="138">
        <f>IF(N121="nulová",J121,0)</f>
        <v>0</v>
      </c>
      <c r="BJ121" s="13" t="s">
        <v>81</v>
      </c>
      <c r="BK121" s="138">
        <f>ROUND(I121*H121,2)</f>
        <v>0</v>
      </c>
      <c r="BL121" s="13" t="s">
        <v>116</v>
      </c>
      <c r="BM121" s="137" t="s">
        <v>117</v>
      </c>
    </row>
    <row r="122" spans="2:65" s="1" customFormat="1" ht="24.15" customHeight="1">
      <c r="B122" s="28"/>
      <c r="C122" s="139" t="s">
        <v>83</v>
      </c>
      <c r="D122" s="139" t="s">
        <v>118</v>
      </c>
      <c r="E122" s="140" t="s">
        <v>119</v>
      </c>
      <c r="F122" s="141" t="s">
        <v>120</v>
      </c>
      <c r="G122" s="142" t="s">
        <v>1</v>
      </c>
      <c r="H122" s="143">
        <v>112</v>
      </c>
      <c r="I122" s="144"/>
      <c r="J122" s="145">
        <f>ROUND(I122*H122,2)</f>
        <v>0</v>
      </c>
      <c r="K122" s="146"/>
      <c r="L122" s="147"/>
      <c r="M122" s="148" t="s">
        <v>1</v>
      </c>
      <c r="N122" s="149" t="s">
        <v>38</v>
      </c>
      <c r="P122" s="135">
        <f>O122*H122</f>
        <v>0</v>
      </c>
      <c r="Q122" s="135">
        <v>3.5000000000000003E-2</v>
      </c>
      <c r="R122" s="135">
        <f>Q122*H122</f>
        <v>3.9200000000000004</v>
      </c>
      <c r="S122" s="135">
        <v>0</v>
      </c>
      <c r="T122" s="136">
        <f>S122*H122</f>
        <v>0</v>
      </c>
      <c r="AR122" s="137" t="s">
        <v>121</v>
      </c>
      <c r="AT122" s="137" t="s">
        <v>118</v>
      </c>
      <c r="AU122" s="137" t="s">
        <v>83</v>
      </c>
      <c r="AY122" s="13" t="s">
        <v>109</v>
      </c>
      <c r="BE122" s="138">
        <f>IF(N122="základní",J122,0)</f>
        <v>0</v>
      </c>
      <c r="BF122" s="138">
        <f>IF(N122="snížená",J122,0)</f>
        <v>0</v>
      </c>
      <c r="BG122" s="138">
        <f>IF(N122="zákl. přenesená",J122,0)</f>
        <v>0</v>
      </c>
      <c r="BH122" s="138">
        <f>IF(N122="sníž. přenesená",J122,0)</f>
        <v>0</v>
      </c>
      <c r="BI122" s="138">
        <f>IF(N122="nulová",J122,0)</f>
        <v>0</v>
      </c>
      <c r="BJ122" s="13" t="s">
        <v>81</v>
      </c>
      <c r="BK122" s="138">
        <f>ROUND(I122*H122,2)</f>
        <v>0</v>
      </c>
      <c r="BL122" s="13" t="s">
        <v>116</v>
      </c>
      <c r="BM122" s="137" t="s">
        <v>122</v>
      </c>
    </row>
    <row r="123" spans="2:65" s="1" customFormat="1" ht="24.15" customHeight="1">
      <c r="B123" s="28"/>
      <c r="C123" s="125" t="s">
        <v>123</v>
      </c>
      <c r="D123" s="125" t="s">
        <v>112</v>
      </c>
      <c r="E123" s="126" t="s">
        <v>124</v>
      </c>
      <c r="F123" s="127" t="s">
        <v>125</v>
      </c>
      <c r="G123" s="128" t="s">
        <v>126</v>
      </c>
      <c r="H123" s="129">
        <v>3.92</v>
      </c>
      <c r="I123" s="130"/>
      <c r="J123" s="131">
        <f>ROUND(I123*H123,2)</f>
        <v>0</v>
      </c>
      <c r="K123" s="132"/>
      <c r="L123" s="28"/>
      <c r="M123" s="150" t="s">
        <v>1</v>
      </c>
      <c r="N123" s="151" t="s">
        <v>38</v>
      </c>
      <c r="O123" s="152"/>
      <c r="P123" s="153">
        <f>O123*H123</f>
        <v>0</v>
      </c>
      <c r="Q123" s="153">
        <v>0</v>
      </c>
      <c r="R123" s="153">
        <f>Q123*H123</f>
        <v>0</v>
      </c>
      <c r="S123" s="153">
        <v>0</v>
      </c>
      <c r="T123" s="154">
        <f>S123*H123</f>
        <v>0</v>
      </c>
      <c r="AR123" s="137" t="s">
        <v>116</v>
      </c>
      <c r="AT123" s="137" t="s">
        <v>112</v>
      </c>
      <c r="AU123" s="137" t="s">
        <v>83</v>
      </c>
      <c r="AY123" s="13" t="s">
        <v>109</v>
      </c>
      <c r="BE123" s="138">
        <f>IF(N123="základní",J123,0)</f>
        <v>0</v>
      </c>
      <c r="BF123" s="138">
        <f>IF(N123="snížená",J123,0)</f>
        <v>0</v>
      </c>
      <c r="BG123" s="138">
        <f>IF(N123="zákl. přenesená",J123,0)</f>
        <v>0</v>
      </c>
      <c r="BH123" s="138">
        <f>IF(N123="sníž. přenesená",J123,0)</f>
        <v>0</v>
      </c>
      <c r="BI123" s="138">
        <f>IF(N123="nulová",J123,0)</f>
        <v>0</v>
      </c>
      <c r="BJ123" s="13" t="s">
        <v>81</v>
      </c>
      <c r="BK123" s="138">
        <f>ROUND(I123*H123,2)</f>
        <v>0</v>
      </c>
      <c r="BL123" s="13" t="s">
        <v>116</v>
      </c>
      <c r="BM123" s="137" t="s">
        <v>127</v>
      </c>
    </row>
    <row r="124" spans="2:65" s="1" customFormat="1" ht="6.9" customHeight="1"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28"/>
    </row>
  </sheetData>
  <sheetProtection algorithmName="SHA-512" hashValue="8CjzkGixRhAlcxD4DrjpED7n44+AlhvZKnyeatOXYXrE4pr/ChShkNJ9QCaMjsQ2WIUOdmXV0KEIXPQy3ocScQ==" saltValue="1KiMFfGTLPS13Y0/pvrqi4PBpYJ2UtZrjvQe85jH/iY/0IKsVNg0vP9N6ThjY6cF3xQdi5OmxUTlSfQB9mP+HQ==" spinCount="100000" sheet="1" objects="1" scenarios="1" formatColumns="0" formatRows="0" autoFilter="0"/>
  <autoFilter ref="C117:K123" xr:uid="{00000000-0009-0000-0000-000001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03 - Vestavěné skříně</vt:lpstr>
      <vt:lpstr>'03 - Vestavěné skříně'!Názvy_tisku</vt:lpstr>
      <vt:lpstr>'Rekapitulace stavby'!Názvy_tisku</vt:lpstr>
      <vt:lpstr>'03 - Vestavěné skříně'!Oblast_tisku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DESKTOP-OPO79VD\Uživatel</dc:creator>
  <cp:lastModifiedBy>Notebook</cp:lastModifiedBy>
  <dcterms:created xsi:type="dcterms:W3CDTF">2023-02-07T20:44:27Z</dcterms:created>
  <dcterms:modified xsi:type="dcterms:W3CDTF">2023-03-08T22:54:31Z</dcterms:modified>
</cp:coreProperties>
</file>