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ZA\Veřejné zakázky\2026\5 Dodávka dveří pro DM Šalounova\"/>
    </mc:Choice>
  </mc:AlternateContent>
  <xr:revisionPtr revIDLastSave="0" documentId="8_{EDF3656C-765C-4885-B090-714C2F7508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stavby" sheetId="1" r:id="rId1"/>
    <sheet name="004 - Hořice Šalounova vn..." sheetId="2" r:id="rId2"/>
  </sheets>
  <definedNames>
    <definedName name="_xlnm._FilterDatabase" localSheetId="1" hidden="1">'004 - Hořice Šalounova vn...'!$C$113:$K$126</definedName>
    <definedName name="_xlnm.Print_Titles" localSheetId="1">'004 - Hořice Šalounova vn...'!$113:$113</definedName>
    <definedName name="_xlnm.Print_Titles" localSheetId="0">'Rekapitulace stavby'!$92:$92</definedName>
    <definedName name="_xlnm.Print_Area" localSheetId="1">'004 - Hořice Šalounova vn...'!$C$4:$J$76,'004 - Hořice Šalounova vn...'!$C$103:$J$126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F108" i="2"/>
  <c r="E106" i="2"/>
  <c r="F87" i="2"/>
  <c r="E85" i="2"/>
  <c r="J22" i="2"/>
  <c r="E22" i="2"/>
  <c r="J111" i="2"/>
  <c r="J21" i="2"/>
  <c r="J19" i="2"/>
  <c r="E19" i="2"/>
  <c r="J110" i="2"/>
  <c r="J18" i="2"/>
  <c r="J16" i="2"/>
  <c r="E16" i="2"/>
  <c r="F111" i="2"/>
  <c r="J15" i="2"/>
  <c r="J13" i="2"/>
  <c r="E13" i="2"/>
  <c r="F110" i="2"/>
  <c r="J12" i="2"/>
  <c r="J10" i="2"/>
  <c r="J108" i="2"/>
  <c r="L90" i="1"/>
  <c r="AM90" i="1"/>
  <c r="AM89" i="1"/>
  <c r="L89" i="1"/>
  <c r="AM87" i="1"/>
  <c r="L87" i="1"/>
  <c r="L85" i="1"/>
  <c r="L84" i="1"/>
  <c r="J122" i="2"/>
  <c r="BK118" i="2"/>
  <c r="J118" i="2"/>
  <c r="BK123" i="2"/>
  <c r="BK121" i="2"/>
  <c r="BK120" i="2"/>
  <c r="BK119" i="2"/>
  <c r="BK126" i="2"/>
  <c r="J126" i="2"/>
  <c r="J119" i="2"/>
  <c r="BK125" i="2"/>
  <c r="J125" i="2"/>
  <c r="J123" i="2"/>
  <c r="BK122" i="2"/>
  <c r="J121" i="2"/>
  <c r="J120" i="2"/>
  <c r="BK117" i="2"/>
  <c r="J117" i="2"/>
  <c r="AS94" i="1"/>
  <c r="P116" i="2" l="1"/>
  <c r="P115" i="2" s="1"/>
  <c r="P114" i="2" s="1"/>
  <c r="AU95" i="1" s="1"/>
  <c r="AU94" i="1" s="1"/>
  <c r="BK116" i="2"/>
  <c r="J116" i="2" s="1"/>
  <c r="J96" i="2" s="1"/>
  <c r="R116" i="2"/>
  <c r="R115" i="2" s="1"/>
  <c r="R114" i="2" s="1"/>
  <c r="T116" i="2"/>
  <c r="T115" i="2" s="1"/>
  <c r="T114" i="2" s="1"/>
  <c r="J87" i="2"/>
  <c r="F89" i="2"/>
  <c r="J89" i="2"/>
  <c r="F90" i="2"/>
  <c r="J90" i="2"/>
  <c r="BE117" i="2"/>
  <c r="BE126" i="2"/>
  <c r="BE123" i="2"/>
  <c r="BE118" i="2"/>
  <c r="BE125" i="2"/>
  <c r="BE119" i="2"/>
  <c r="BE120" i="2"/>
  <c r="BE121" i="2"/>
  <c r="BE122" i="2"/>
  <c r="F34" i="2"/>
  <c r="BC95" i="1" s="1"/>
  <c r="BC94" i="1" s="1"/>
  <c r="W32" i="1" s="1"/>
  <c r="F35" i="2"/>
  <c r="BD95" i="1" s="1"/>
  <c r="BD94" i="1" s="1"/>
  <c r="W33" i="1" s="1"/>
  <c r="F32" i="2"/>
  <c r="BA95" i="1" s="1"/>
  <c r="BA94" i="1" s="1"/>
  <c r="W30" i="1" s="1"/>
  <c r="J32" i="2"/>
  <c r="AW95" i="1" s="1"/>
  <c r="F33" i="2"/>
  <c r="BB95" i="1" s="1"/>
  <c r="BB94" i="1" s="1"/>
  <c r="W31" i="1" s="1"/>
  <c r="BK115" i="2" l="1"/>
  <c r="J115" i="2"/>
  <c r="J95" i="2" s="1"/>
  <c r="AW94" i="1"/>
  <c r="AK30" i="1"/>
  <c r="AX94" i="1"/>
  <c r="F31" i="2"/>
  <c r="AZ95" i="1" s="1"/>
  <c r="AZ94" i="1" s="1"/>
  <c r="W29" i="1" s="1"/>
  <c r="AY94" i="1"/>
  <c r="J31" i="2"/>
  <c r="AV95" i="1"/>
  <c r="AT95" i="1"/>
  <c r="BK114" i="2" l="1"/>
  <c r="J114" i="2"/>
  <c r="J94" i="2"/>
  <c r="AV94" i="1"/>
  <c r="AK29" i="1"/>
  <c r="J28" i="2" l="1"/>
  <c r="AG95" i="1"/>
  <c r="AN95" i="1" s="1"/>
  <c r="AT94" i="1"/>
  <c r="J37" i="2" l="1"/>
  <c r="AG94" i="1"/>
  <c r="AK26" i="1"/>
  <c r="AK35" i="1"/>
  <c r="AN94" i="1" l="1"/>
</calcChain>
</file>

<file path=xl/sharedStrings.xml><?xml version="1.0" encoding="utf-8"?>
<sst xmlns="http://schemas.openxmlformats.org/spreadsheetml/2006/main" count="384" uniqueCount="149">
  <si>
    <t>Export Komplet</t>
  </si>
  <si>
    <t/>
  </si>
  <si>
    <t>2.0</t>
  </si>
  <si>
    <t>ZAMOK</t>
  </si>
  <si>
    <t>False</t>
  </si>
  <si>
    <t>{edca1559-0db8-4051-972b-edf27ca56ae2}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</si>
  <si>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</si>
  <si>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</si>
  <si>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</si>
  <si>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</si>
  <si>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</si>
  <si>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</si>
  <si>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</si>
  <si>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</si>
  <si>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</si>
  <si>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</si>
  <si>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</si>
  <si>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Hořice Šalounova vnitřní vybavení_Dveře_var. II</t>
  </si>
  <si>
    <t>KSO:</t>
  </si>
  <si>
    <t>CC-CZ:</t>
  </si>
  <si>
    <t>Místo:</t>
  </si>
  <si>
    <t xml:space="preserve"> </t>
  </si>
  <si>
    <t>Datum:</t>
  </si>
  <si>
    <t>26. 1. 2026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</si>
  <si>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</si>
  <si>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</si>
  <si>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</si>
  <si>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</si>
  <si>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</si>
  <si>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</si>
  <si>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</si>
  <si>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</si>
  <si>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</si>
  <si>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</si>
  <si>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</si>
  <si>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</si>
  <si>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</si>
  <si>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</si>
  <si>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</si>
  <si>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</si>
  <si>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</si>
  <si>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</si>
  <si>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</si>
  <si>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</si>
  <si>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</si>
  <si>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</si>
  <si>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</si>
  <si>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</si>
  <si>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</si>
  <si>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</si>
  <si>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</si>
  <si>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</si>
  <si>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</si>
  <si>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</si>
  <si>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</si>
  <si>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</si>
  <si>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</si>
  <si>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</si>
  <si>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</si>
  <si>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</si>
  <si>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</si>
  <si>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</si>
  <si>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</si>
  <si>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</si>
  <si>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</si>
  <si>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</si>
  <si>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</si>
  <si>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</si>
  <si>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</si>
  <si>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</si>
  <si>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</si>
  <si>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</si>
  <si>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</si>
  <si>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</si>
  <si>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</si>
  <si>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</si>
  <si>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</si>
  <si>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</si>
  <si>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</si>
  <si>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</si>
  <si>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</si>
  <si>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</si>
  <si>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</si>
  <si>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</si>
  <si>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</si>
  <si>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</si>
  <si>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</si>
  <si>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</si>
  <si>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</si>
  <si>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</si>
  <si>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</si>
  <si>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</si>
  <si>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</si>
  <si>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</si>
  <si>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</si>
  <si>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</si>
  <si>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</si>
  <si>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</si>
  <si>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</si>
  <si>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</si>
  <si>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</si>
  <si>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</si>
  <si>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</si>
  <si>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</si>
  <si>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</si>
  <si>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766</t>
  </si>
  <si>
    <t>Konstrukce truhlářské</t>
  </si>
  <si>
    <t>K</t>
  </si>
  <si>
    <t>766660002</t>
  </si>
  <si>
    <t>Montáž dveřních křídel otvíravých jednokřídlových š přes 0,8 m do ocelové zárubně</t>
  </si>
  <si>
    <t>kus</t>
  </si>
  <si>
    <t>16</t>
  </si>
  <si>
    <t>-1470693599</t>
  </si>
  <si>
    <t>M</t>
  </si>
  <si>
    <t>61173216-R</t>
  </si>
  <si>
    <t>dveře jednokřídlé hladké DTD plné hladké, povrch laminát CPL bílý, do původní zárubně atyp cca 800/1970</t>
  </si>
  <si>
    <t>32</t>
  </si>
  <si>
    <t>-1608676138</t>
  </si>
  <si>
    <t>3</t>
  </si>
  <si>
    <t>61161055-R</t>
  </si>
  <si>
    <t>dveře jednokřídlé prosklené, dřevotřískové protipožární EI (EW) 30 D3 povrch lakovaný bílý včetně ocelové zárubně1000x1970mm, samozavírač</t>
  </si>
  <si>
    <t>1154295227</t>
  </si>
  <si>
    <t>4</t>
  </si>
  <si>
    <t>MSN.0027275R</t>
  </si>
  <si>
    <t>dveře interiérové jednokřídlé hladké, bílé lamino CPL, ze 2/3 zasklené connex 2.2.1, voština, do původní zárubně atyp cca 800/1970</t>
  </si>
  <si>
    <t>-1165610588</t>
  </si>
  <si>
    <t>5</t>
  </si>
  <si>
    <t>766660729</t>
  </si>
  <si>
    <t>Montáž dveřního interiérového kování - štítku s klikou</t>
  </si>
  <si>
    <t>-10870372</t>
  </si>
  <si>
    <t>6</t>
  </si>
  <si>
    <t>54914123R1</t>
  </si>
  <si>
    <t>dveřní kování interiérové rozetové klika/klika</t>
  </si>
  <si>
    <t>-1346074431</t>
  </si>
  <si>
    <t>7</t>
  </si>
  <si>
    <t>766691914</t>
  </si>
  <si>
    <t>Vyvěšení nebo zavěšení dřevěných křídel dveří pl do 2 m2</t>
  </si>
  <si>
    <t>281070081</t>
  </si>
  <si>
    <t>VV</t>
  </si>
  <si>
    <t>7*10*2</t>
  </si>
  <si>
    <t>8</t>
  </si>
  <si>
    <t>766691915R</t>
  </si>
  <si>
    <t>Likvidace vyvěšených křídel</t>
  </si>
  <si>
    <t>-714465863</t>
  </si>
  <si>
    <t>9</t>
  </si>
  <si>
    <t>998766103</t>
  </si>
  <si>
    <t>Přesun hmot tonážní pro kce truhlářské v objektech v přes 12 do 24 m</t>
  </si>
  <si>
    <t>t</t>
  </si>
  <si>
    <t>-875574192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</si>
</sst>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" customHeight="1"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4" t="s">
        <v>6</v>
      </c>
      <c r="BT2" s="14" t="s">
        <v>7</v>
      </c>
    </row>
    <row r="3" spans="1:74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66" t="s">
        <v>14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R5" s="17"/>
      <c r="BE5" s="163" t="s">
        <v>15</v>
      </c>
      <c r="BS5" s="14" t="s">
        <v>6</v>
      </c>
    </row>
    <row r="6" spans="1:74" ht="36.9" customHeight="1">
      <c r="B6" s="17"/>
      <c r="D6" s="23" t="s">
        <v>16</v>
      </c>
      <c r="K6" s="168" t="s">
        <v>17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R6" s="17"/>
      <c r="BE6" s="164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64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64"/>
      <c r="BS8" s="14" t="s">
        <v>6</v>
      </c>
    </row>
    <row r="9" spans="1:74" ht="14.4" customHeight="1">
      <c r="B9" s="17"/>
      <c r="AR9" s="17"/>
      <c r="BE9" s="164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64"/>
      <c r="BS10" s="14" t="s">
        <v>6</v>
      </c>
    </row>
    <row r="11" spans="1:74" ht="18.45" customHeight="1">
      <c r="B11" s="17"/>
      <c r="E11" s="22" t="s">
        <v>21</v>
      </c>
      <c r="AK11" s="24" t="s">
        <v>26</v>
      </c>
      <c r="AN11" s="22" t="s">
        <v>1</v>
      </c>
      <c r="AR11" s="17"/>
      <c r="BE11" s="164"/>
      <c r="BS11" s="14" t="s">
        <v>6</v>
      </c>
    </row>
    <row r="12" spans="1:74" ht="6.9" customHeight="1">
      <c r="B12" s="17"/>
      <c r="AR12" s="17"/>
      <c r="BE12" s="164"/>
      <c r="BS12" s="14" t="s">
        <v>6</v>
      </c>
    </row>
    <row r="13" spans="1:74" ht="12" customHeight="1">
      <c r="B13" s="17"/>
      <c r="D13" s="24" t="s">
        <v>27</v>
      </c>
      <c r="AK13" s="24" t="s">
        <v>25</v>
      </c>
      <c r="AN13" s="26" t="s">
        <v>28</v>
      </c>
      <c r="AR13" s="17"/>
      <c r="BE13" s="164"/>
      <c r="BS13" s="14" t="s">
        <v>6</v>
      </c>
    </row>
    <row r="14" spans="1:74" ht="13.2">
      <c r="B14" s="17"/>
      <c r="E14" s="169" t="s">
        <v>28</v>
      </c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24" t="s">
        <v>26</v>
      </c>
      <c r="AN14" s="26" t="s">
        <v>28</v>
      </c>
      <c r="AR14" s="17"/>
      <c r="BE14" s="164"/>
      <c r="BS14" s="14" t="s">
        <v>6</v>
      </c>
    </row>
    <row r="15" spans="1:74" ht="6.9" customHeight="1">
      <c r="B15" s="17"/>
      <c r="AR15" s="17"/>
      <c r="BE15" s="164"/>
      <c r="BS15" s="14" t="s">
        <v>4</v>
      </c>
    </row>
    <row r="16" spans="1:74" ht="12" customHeight="1">
      <c r="B16" s="17"/>
      <c r="D16" s="24" t="s">
        <v>29</v>
      </c>
      <c r="AK16" s="24" t="s">
        <v>25</v>
      </c>
      <c r="AN16" s="22" t="s">
        <v>1</v>
      </c>
      <c r="AR16" s="17"/>
      <c r="BE16" s="164"/>
      <c r="BS16" s="14" t="s">
        <v>4</v>
      </c>
    </row>
    <row r="17" spans="2:71" ht="18.45" customHeight="1">
      <c r="B17" s="17"/>
      <c r="E17" s="22" t="s">
        <v>21</v>
      </c>
      <c r="AK17" s="24" t="s">
        <v>26</v>
      </c>
      <c r="AN17" s="22" t="s">
        <v>1</v>
      </c>
      <c r="AR17" s="17"/>
      <c r="BE17" s="164"/>
      <c r="BS17" s="14" t="s">
        <v>30</v>
      </c>
    </row>
    <row r="18" spans="2:71" ht="6.9" customHeight="1">
      <c r="B18" s="17"/>
      <c r="AR18" s="17"/>
      <c r="BE18" s="164"/>
      <c r="BS18" s="14" t="s">
        <v>6</v>
      </c>
    </row>
    <row r="19" spans="2:71" ht="12" customHeight="1">
      <c r="B19" s="17"/>
      <c r="D19" s="24" t="s">
        <v>31</v>
      </c>
      <c r="AK19" s="24" t="s">
        <v>25</v>
      </c>
      <c r="AN19" s="22" t="s">
        <v>1</v>
      </c>
      <c r="AR19" s="17"/>
      <c r="BE19" s="164"/>
      <c r="BS19" s="14" t="s">
        <v>6</v>
      </c>
    </row>
    <row r="20" spans="2:71" ht="18.45" customHeight="1">
      <c r="B20" s="17"/>
      <c r="E20" s="22" t="s">
        <v>21</v>
      </c>
      <c r="AK20" s="24" t="s">
        <v>26</v>
      </c>
      <c r="AN20" s="22" t="s">
        <v>1</v>
      </c>
      <c r="AR20" s="17"/>
      <c r="BE20" s="164"/>
      <c r="BS20" s="14" t="s">
        <v>30</v>
      </c>
    </row>
    <row r="21" spans="2:71" ht="6.9" customHeight="1">
      <c r="B21" s="17"/>
      <c r="AR21" s="17"/>
      <c r="BE21" s="164"/>
    </row>
    <row r="22" spans="2:71" ht="12" customHeight="1">
      <c r="B22" s="17"/>
      <c r="D22" s="24" t="s">
        <v>32</v>
      </c>
      <c r="AR22" s="17"/>
      <c r="BE22" s="164"/>
    </row>
    <row r="23" spans="2:71" ht="16.5" customHeight="1">
      <c r="B23" s="17"/>
      <c r="E23" s="171" t="s">
        <v>1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R23" s="17"/>
      <c r="BE23" s="164"/>
    </row>
    <row r="24" spans="2:71" ht="6.9" customHeight="1">
      <c r="B24" s="17"/>
      <c r="AR24" s="17"/>
      <c r="BE24" s="164"/>
    </row>
    <row r="25" spans="2:7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4"/>
    </row>
    <row r="26" spans="2:71" s="1" customFormat="1" ht="25.95" customHeight="1">
      <c r="B26" s="29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2">
        <f>ROUND(AG94,2)</f>
        <v>0</v>
      </c>
      <c r="AL26" s="173"/>
      <c r="AM26" s="173"/>
      <c r="AN26" s="173"/>
      <c r="AO26" s="173"/>
      <c r="AR26" s="29"/>
      <c r="BE26" s="164"/>
    </row>
    <row r="27" spans="2:71" s="1" customFormat="1" ht="6.9" customHeight="1">
      <c r="B27" s="29"/>
      <c r="AR27" s="29"/>
      <c r="BE27" s="164"/>
    </row>
    <row r="28" spans="2:71" s="1" customFormat="1" ht="13.2">
      <c r="B28" s="29"/>
      <c r="L28" s="174" t="s">
        <v>34</v>
      </c>
      <c r="M28" s="174"/>
      <c r="N28" s="174"/>
      <c r="O28" s="174"/>
      <c r="P28" s="174"/>
      <c r="W28" s="174" t="s">
        <v>35</v>
      </c>
      <c r="X28" s="174"/>
      <c r="Y28" s="174"/>
      <c r="Z28" s="174"/>
      <c r="AA28" s="174"/>
      <c r="AB28" s="174"/>
      <c r="AC28" s="174"/>
      <c r="AD28" s="174"/>
      <c r="AE28" s="174"/>
      <c r="AK28" s="174" t="s">
        <v>36</v>
      </c>
      <c r="AL28" s="174"/>
      <c r="AM28" s="174"/>
      <c r="AN28" s="174"/>
      <c r="AO28" s="174"/>
      <c r="AR28" s="29"/>
      <c r="BE28" s="164"/>
    </row>
    <row r="29" spans="2:71" s="2" customFormat="1" ht="14.4" customHeight="1">
      <c r="B29" s="33"/>
      <c r="D29" s="24" t="s">
        <v>37</v>
      </c>
      <c r="F29" s="24" t="s">
        <v>38</v>
      </c>
      <c r="L29" s="177">
        <v>0.21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3"/>
      <c r="BE29" s="165"/>
    </row>
    <row r="30" spans="2:71" s="2" customFormat="1" ht="14.4" customHeight="1">
      <c r="B30" s="33"/>
      <c r="F30" s="24" t="s">
        <v>39</v>
      </c>
      <c r="L30" s="177">
        <v>0.12</v>
      </c>
      <c r="M30" s="176"/>
      <c r="N30" s="176"/>
      <c r="O30" s="176"/>
      <c r="P30" s="176"/>
      <c r="W30" s="175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0</v>
      </c>
      <c r="AL30" s="176"/>
      <c r="AM30" s="176"/>
      <c r="AN30" s="176"/>
      <c r="AO30" s="176"/>
      <c r="AR30" s="33"/>
      <c r="BE30" s="165"/>
    </row>
    <row r="31" spans="2:71" s="2" customFormat="1" ht="14.4" hidden="1" customHeight="1">
      <c r="B31" s="33"/>
      <c r="F31" s="24" t="s">
        <v>40</v>
      </c>
      <c r="L31" s="177">
        <v>0.21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3"/>
      <c r="BE31" s="165"/>
    </row>
    <row r="32" spans="2:71" s="2" customFormat="1" ht="14.4" hidden="1" customHeight="1">
      <c r="B32" s="33"/>
      <c r="F32" s="24" t="s">
        <v>41</v>
      </c>
      <c r="L32" s="177">
        <v>0.12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3"/>
      <c r="BE32" s="165"/>
    </row>
    <row r="33" spans="2:57" s="2" customFormat="1" ht="14.4" hidden="1" customHeight="1">
      <c r="B33" s="33"/>
      <c r="F33" s="24" t="s">
        <v>42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3"/>
      <c r="BE33" s="165"/>
    </row>
    <row r="34" spans="2:57" s="1" customFormat="1" ht="6.9" customHeight="1">
      <c r="B34" s="29"/>
      <c r="AR34" s="29"/>
      <c r="BE34" s="164"/>
    </row>
    <row r="35" spans="2:57" s="1" customFormat="1" ht="25.95" customHeight="1">
      <c r="B35" s="29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178" t="s">
        <v>45</v>
      </c>
      <c r="Y35" s="179"/>
      <c r="Z35" s="179"/>
      <c r="AA35" s="179"/>
      <c r="AB35" s="179"/>
      <c r="AC35" s="36"/>
      <c r="AD35" s="36"/>
      <c r="AE35" s="36"/>
      <c r="AF35" s="36"/>
      <c r="AG35" s="36"/>
      <c r="AH35" s="36"/>
      <c r="AI35" s="36"/>
      <c r="AJ35" s="36"/>
      <c r="AK35" s="180">
        <f>SUM(AK26:AK33)</f>
        <v>0</v>
      </c>
      <c r="AL35" s="179"/>
      <c r="AM35" s="179"/>
      <c r="AN35" s="179"/>
      <c r="AO35" s="181"/>
      <c r="AP35" s="34"/>
      <c r="AQ35" s="34"/>
      <c r="AR35" s="29"/>
    </row>
    <row r="36" spans="2:57" s="1" customFormat="1" ht="6.9" customHeight="1">
      <c r="B36" s="29"/>
      <c r="AR36" s="29"/>
    </row>
    <row r="37" spans="2:57" s="1" customFormat="1" ht="14.4" customHeight="1">
      <c r="B37" s="29"/>
      <c r="AR37" s="29"/>
    </row>
    <row r="38" spans="2:57" ht="14.4" customHeight="1">
      <c r="B38" s="17"/>
      <c r="AR38" s="17"/>
    </row>
    <row r="39" spans="2:57" ht="14.4" customHeight="1">
      <c r="B39" s="17"/>
      <c r="AR39" s="17"/>
    </row>
    <row r="40" spans="2:57" ht="14.4" customHeight="1">
      <c r="B40" s="17"/>
      <c r="AR40" s="17"/>
    </row>
    <row r="41" spans="2:57" ht="14.4" customHeight="1">
      <c r="B41" s="17"/>
      <c r="AR41" s="17"/>
    </row>
    <row r="42" spans="2:57" ht="14.4" customHeight="1">
      <c r="B42" s="17"/>
      <c r="AR42" s="17"/>
    </row>
    <row r="43" spans="2:57" ht="14.4" customHeight="1">
      <c r="B43" s="17"/>
      <c r="AR43" s="17"/>
    </row>
    <row r="44" spans="2:57" ht="14.4" customHeight="1">
      <c r="B44" s="17"/>
      <c r="AR44" s="17"/>
    </row>
    <row r="45" spans="2:57" ht="14.4" customHeight="1">
      <c r="B45" s="17"/>
      <c r="AR45" s="17"/>
    </row>
    <row r="46" spans="2:57" ht="14.4" customHeight="1">
      <c r="B46" s="17"/>
      <c r="AR46" s="17"/>
    </row>
    <row r="47" spans="2:57" ht="14.4" customHeight="1">
      <c r="B47" s="17"/>
      <c r="AR47" s="17"/>
    </row>
    <row r="48" spans="2:57" ht="14.4" customHeight="1">
      <c r="B48" s="17"/>
      <c r="AR48" s="17"/>
    </row>
    <row r="49" spans="2:44" s="1" customFormat="1" ht="14.4" customHeight="1">
      <c r="B49" s="29"/>
      <c r="D49" s="38" t="s">
        <v>46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47</v>
      </c>
      <c r="AI49" s="39"/>
      <c r="AJ49" s="39"/>
      <c r="AK49" s="39"/>
      <c r="AL49" s="39"/>
      <c r="AM49" s="39"/>
      <c r="AN49" s="39"/>
      <c r="AO49" s="39"/>
      <c r="AR49" s="29"/>
    </row>
    <row r="50" spans="2:44" ht="10.199999999999999">
      <c r="B50" s="17"/>
      <c r="AR50" s="17"/>
    </row>
    <row r="51" spans="2:44" ht="10.199999999999999">
      <c r="B51" s="17"/>
      <c r="AR51" s="17"/>
    </row>
    <row r="52" spans="2:44" ht="10.199999999999999">
      <c r="B52" s="17"/>
      <c r="AR52" s="17"/>
    </row>
    <row r="53" spans="2:44" ht="10.199999999999999">
      <c r="B53" s="17"/>
      <c r="AR53" s="17"/>
    </row>
    <row r="54" spans="2:44" ht="10.199999999999999">
      <c r="B54" s="17"/>
      <c r="AR54" s="17"/>
    </row>
    <row r="55" spans="2:44" ht="10.199999999999999">
      <c r="B55" s="17"/>
      <c r="AR55" s="17"/>
    </row>
    <row r="56" spans="2:44" ht="10.199999999999999">
      <c r="B56" s="17"/>
      <c r="AR56" s="17"/>
    </row>
    <row r="57" spans="2:44" ht="10.199999999999999">
      <c r="B57" s="17"/>
      <c r="AR57" s="17"/>
    </row>
    <row r="58" spans="2:44" ht="10.199999999999999">
      <c r="B58" s="17"/>
      <c r="AR58" s="17"/>
    </row>
    <row r="59" spans="2:44" ht="10.199999999999999">
      <c r="B59" s="17"/>
      <c r="AR59" s="17"/>
    </row>
    <row r="60" spans="2:44" s="1" customFormat="1" ht="13.2">
      <c r="B60" s="29"/>
      <c r="D60" s="40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48</v>
      </c>
      <c r="AI60" s="31"/>
      <c r="AJ60" s="31"/>
      <c r="AK60" s="31"/>
      <c r="AL60" s="31"/>
      <c r="AM60" s="40" t="s">
        <v>49</v>
      </c>
      <c r="AN60" s="31"/>
      <c r="AO60" s="31"/>
      <c r="AR60" s="29"/>
    </row>
    <row r="61" spans="2:44" ht="10.199999999999999">
      <c r="B61" s="17"/>
      <c r="AR61" s="17"/>
    </row>
    <row r="62" spans="2:44" ht="10.199999999999999">
      <c r="B62" s="17"/>
      <c r="AR62" s="17"/>
    </row>
    <row r="63" spans="2:44" ht="10.199999999999999">
      <c r="B63" s="17"/>
      <c r="AR63" s="17"/>
    </row>
    <row r="64" spans="2:44" s="1" customFormat="1" ht="13.2">
      <c r="B64" s="29"/>
      <c r="D64" s="38" t="s">
        <v>50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51</v>
      </c>
      <c r="AI64" s="39"/>
      <c r="AJ64" s="39"/>
      <c r="AK64" s="39"/>
      <c r="AL64" s="39"/>
      <c r="AM64" s="39"/>
      <c r="AN64" s="39"/>
      <c r="AO64" s="39"/>
      <c r="AR64" s="29"/>
    </row>
    <row r="65" spans="2:44" ht="10.199999999999999">
      <c r="B65" s="17"/>
      <c r="AR65" s="17"/>
    </row>
    <row r="66" spans="2:44" ht="10.199999999999999">
      <c r="B66" s="17"/>
      <c r="AR66" s="17"/>
    </row>
    <row r="67" spans="2:44" ht="10.199999999999999">
      <c r="B67" s="17"/>
      <c r="AR67" s="17"/>
    </row>
    <row r="68" spans="2:44" ht="10.199999999999999">
      <c r="B68" s="17"/>
      <c r="AR68" s="17"/>
    </row>
    <row r="69" spans="2:44" ht="10.199999999999999">
      <c r="B69" s="17"/>
      <c r="AR69" s="17"/>
    </row>
    <row r="70" spans="2:44" ht="10.199999999999999">
      <c r="B70" s="17"/>
      <c r="AR70" s="17"/>
    </row>
    <row r="71" spans="2:44" ht="10.199999999999999">
      <c r="B71" s="17"/>
      <c r="AR71" s="17"/>
    </row>
    <row r="72" spans="2:44" ht="10.199999999999999">
      <c r="B72" s="17"/>
      <c r="AR72" s="17"/>
    </row>
    <row r="73" spans="2:44" ht="10.199999999999999">
      <c r="B73" s="17"/>
      <c r="AR73" s="17"/>
    </row>
    <row r="74" spans="2:44" ht="10.199999999999999">
      <c r="B74" s="17"/>
      <c r="AR74" s="17"/>
    </row>
    <row r="75" spans="2:44" s="1" customFormat="1" ht="13.2">
      <c r="B75" s="29"/>
      <c r="D75" s="40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48</v>
      </c>
      <c r="AI75" s="31"/>
      <c r="AJ75" s="31"/>
      <c r="AK75" s="31"/>
      <c r="AL75" s="31"/>
      <c r="AM75" s="40" t="s">
        <v>49</v>
      </c>
      <c r="AN75" s="31"/>
      <c r="AO75" s="31"/>
      <c r="AR75" s="29"/>
    </row>
    <row r="76" spans="2:44" s="1" customFormat="1" ht="10.199999999999999">
      <c r="B76" s="29"/>
      <c r="AR76" s="29"/>
    </row>
    <row r="77" spans="2:44" s="1" customFormat="1" ht="6.9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0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0" s="1" customFormat="1" ht="24.9" customHeight="1">
      <c r="B82" s="29"/>
      <c r="C82" s="18" t="s">
        <v>52</v>
      </c>
      <c r="AR82" s="29"/>
    </row>
    <row r="83" spans="1:90" s="1" customFormat="1" ht="6.9" customHeight="1">
      <c r="B83" s="29"/>
      <c r="AR83" s="29"/>
    </row>
    <row r="84" spans="1:90" s="3" customFormat="1" ht="12" customHeight="1">
      <c r="B84" s="45"/>
      <c r="C84" s="24" t="s">
        <v>13</v>
      </c>
      <c r="L84" s="3" t="str">
        <f>K5</f>
        <v>004</v>
      </c>
      <c r="AR84" s="45"/>
    </row>
    <row r="85" spans="1:90" s="4" customFormat="1" ht="36.9" customHeight="1">
      <c r="B85" s="46"/>
      <c r="C85" s="47" t="s">
        <v>16</v>
      </c>
      <c r="L85" s="182" t="str">
        <f>K6</f>
        <v>Hořice Šalounova vnitřní vybavení_Dveře_var. II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R85" s="46"/>
    </row>
    <row r="86" spans="1:90" s="1" customFormat="1" ht="6.9" customHeight="1">
      <c r="B86" s="29"/>
      <c r="AR86" s="29"/>
    </row>
    <row r="87" spans="1:90" s="1" customFormat="1" ht="12" customHeight="1">
      <c r="B87" s="29"/>
      <c r="C87" s="24" t="s">
        <v>20</v>
      </c>
      <c r="L87" s="48" t="str">
        <f>IF(K8="","",K8)</f>
        <v xml:space="preserve"> </v>
      </c>
      <c r="AI87" s="24" t="s">
        <v>22</v>
      </c>
      <c r="AM87" s="184" t="str">
        <f>IF(AN8= "","",AN8)</f>
        <v>26. 1. 2026</v>
      </c>
      <c r="AN87" s="184"/>
      <c r="AR87" s="29"/>
    </row>
    <row r="88" spans="1:90" s="1" customFormat="1" ht="6.9" customHeight="1">
      <c r="B88" s="29"/>
      <c r="AR88" s="29"/>
    </row>
    <row r="89" spans="1:90" s="1" customFormat="1" ht="15.15" customHeight="1">
      <c r="B89" s="29"/>
      <c r="C89" s="24" t="s">
        <v>24</v>
      </c>
      <c r="L89" s="3" t="str">
        <f>IF(E11= "","",E11)</f>
        <v xml:space="preserve"> </v>
      </c>
      <c r="AI89" s="24" t="s">
        <v>29</v>
      </c>
      <c r="AM89" s="185" t="str">
        <f>IF(E17="","",E17)</f>
        <v xml:space="preserve"> </v>
      </c>
      <c r="AN89" s="186"/>
      <c r="AO89" s="186"/>
      <c r="AP89" s="186"/>
      <c r="AR89" s="29"/>
      <c r="AS89" s="187" t="s">
        <v>53</v>
      </c>
      <c r="AT89" s="188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15" customHeight="1">
      <c r="B90" s="29"/>
      <c r="C90" s="24" t="s">
        <v>27</v>
      </c>
      <c r="L90" s="3" t="str">
        <f>IF(E14= "Vyplň údaj","",E14)</f>
        <v/>
      </c>
      <c r="AI90" s="24" t="s">
        <v>31</v>
      </c>
      <c r="AM90" s="185" t="str">
        <f>IF(E20="","",E20)</f>
        <v xml:space="preserve"> </v>
      </c>
      <c r="AN90" s="186"/>
      <c r="AO90" s="186"/>
      <c r="AP90" s="186"/>
      <c r="AR90" s="29"/>
      <c r="AS90" s="189"/>
      <c r="AT90" s="190"/>
      <c r="BD90" s="53"/>
    </row>
    <row r="91" spans="1:90" s="1" customFormat="1" ht="10.8" customHeight="1">
      <c r="B91" s="29"/>
      <c r="AR91" s="29"/>
      <c r="AS91" s="189"/>
      <c r="AT91" s="190"/>
      <c r="BD91" s="53"/>
    </row>
    <row r="92" spans="1:90" s="1" customFormat="1" ht="29.25" customHeight="1">
      <c r="B92" s="29"/>
      <c r="C92" s="191" t="s">
        <v>54</v>
      </c>
      <c r="D92" s="192"/>
      <c r="E92" s="192"/>
      <c r="F92" s="192"/>
      <c r="G92" s="192"/>
      <c r="H92" s="54"/>
      <c r="I92" s="193" t="s">
        <v>55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56</v>
      </c>
      <c r="AH92" s="192"/>
      <c r="AI92" s="192"/>
      <c r="AJ92" s="192"/>
      <c r="AK92" s="192"/>
      <c r="AL92" s="192"/>
      <c r="AM92" s="192"/>
      <c r="AN92" s="193" t="s">
        <v>57</v>
      </c>
      <c r="AO92" s="192"/>
      <c r="AP92" s="195"/>
      <c r="AQ92" s="55" t="s">
        <v>58</v>
      </c>
      <c r="AR92" s="29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</row>
    <row r="93" spans="1:90" s="1" customFormat="1" ht="10.8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4" customHeight="1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9">
        <f>ROUND(AG95,2)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72</v>
      </c>
      <c r="BT94" s="69" t="s">
        <v>73</v>
      </c>
      <c r="BV94" s="69" t="s">
        <v>74</v>
      </c>
      <c r="BW94" s="69" t="s">
        <v>5</v>
      </c>
      <c r="BX94" s="69" t="s">
        <v>75</v>
      </c>
      <c r="CL94" s="69" t="s">
        <v>1</v>
      </c>
    </row>
    <row r="95" spans="1:90" s="6" customFormat="1" ht="24.75" customHeight="1">
      <c r="A95" s="70" t="s">
        <v>76</v>
      </c>
      <c r="B95" s="71"/>
      <c r="C95" s="72"/>
      <c r="D95" s="198" t="s">
        <v>14</v>
      </c>
      <c r="E95" s="198"/>
      <c r="F95" s="198"/>
      <c r="G95" s="198"/>
      <c r="H95" s="198"/>
      <c r="I95" s="73"/>
      <c r="J95" s="198" t="s">
        <v>17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'004 - Hořice Šalounova vn...'!J28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74" t="s">
        <v>77</v>
      </c>
      <c r="AR95" s="71"/>
      <c r="AS95" s="75">
        <v>0</v>
      </c>
      <c r="AT95" s="76">
        <f>ROUND(SUM(AV95:AW95),2)</f>
        <v>0</v>
      </c>
      <c r="AU95" s="77">
        <f>'004 - Hořice Šalounova vn...'!P114</f>
        <v>0</v>
      </c>
      <c r="AV95" s="76">
        <f>'004 - Hořice Šalounova vn...'!J31</f>
        <v>0</v>
      </c>
      <c r="AW95" s="76">
        <f>'004 - Hořice Šalounova vn...'!J32</f>
        <v>0</v>
      </c>
      <c r="AX95" s="76">
        <f>'004 - Hořice Šalounova vn...'!J33</f>
        <v>0</v>
      </c>
      <c r="AY95" s="76">
        <f>'004 - Hořice Šalounova vn...'!J34</f>
        <v>0</v>
      </c>
      <c r="AZ95" s="76">
        <f>'004 - Hořice Šalounova vn...'!F31</f>
        <v>0</v>
      </c>
      <c r="BA95" s="76">
        <f>'004 - Hořice Šalounova vn...'!F32</f>
        <v>0</v>
      </c>
      <c r="BB95" s="76">
        <f>'004 - Hořice Šalounova vn...'!F33</f>
        <v>0</v>
      </c>
      <c r="BC95" s="76">
        <f>'004 - Hořice Šalounova vn...'!F34</f>
        <v>0</v>
      </c>
      <c r="BD95" s="78">
        <f>'004 - Hořice Šalounova vn...'!F35</f>
        <v>0</v>
      </c>
      <c r="BT95" s="79" t="s">
        <v>78</v>
      </c>
      <c r="BU95" s="79" t="s">
        <v>79</v>
      </c>
      <c r="BV95" s="79" t="s">
        <v>74</v>
      </c>
      <c r="BW95" s="79" t="s">
        <v>5</v>
      </c>
      <c r="BX95" s="79" t="s">
        <v>75</v>
      </c>
      <c r="CL95" s="79" t="s">
        <v>1</v>
      </c>
    </row>
    <row r="96" spans="1:90" s="1" customFormat="1" ht="30" customHeight="1">
      <c r="B96" s="29"/>
      <c r="AR96" s="29"/>
    </row>
    <row r="97" spans="2:44" s="1" customFormat="1" ht="6.9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sheetProtection algorithmName="SHA-512" hashValue="+IVBQKHpNctZ0QIK40hMEf3AqrYBRgm8U2vl81u9MhUhbX80m735ngO5tue+86g8HS+n3178vu3cVGnl9kiI7A==" saltValue="CioudJijhRBYQl9rQ+6e3qkJDkM2MpHDN3UyOCIYUTPbsWnKWreG+9+iF3slbEfm91R1LW+jyv51d8tdj7zro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04 - Hořice Šalounova v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5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2:46" ht="24.9" customHeight="1">
      <c r="B4" s="17"/>
      <c r="D4" s="18" t="s">
        <v>81</v>
      </c>
      <c r="L4" s="17"/>
      <c r="M4" s="80" t="s">
        <v>10</v>
      </c>
      <c r="AT4" s="14" t="s">
        <v>4</v>
      </c>
    </row>
    <row r="5" spans="2:46" ht="6.9" customHeight="1">
      <c r="B5" s="17"/>
      <c r="L5" s="17"/>
    </row>
    <row r="6" spans="2:46" s="1" customFormat="1" ht="12" customHeight="1">
      <c r="B6" s="29"/>
      <c r="D6" s="24" t="s">
        <v>16</v>
      </c>
      <c r="L6" s="29"/>
    </row>
    <row r="7" spans="2:46" s="1" customFormat="1" ht="16.5" customHeight="1">
      <c r="B7" s="29"/>
      <c r="E7" s="182" t="s">
        <v>17</v>
      </c>
      <c r="F7" s="201"/>
      <c r="G7" s="201"/>
      <c r="H7" s="201"/>
      <c r="L7" s="29"/>
    </row>
    <row r="8" spans="2:46" s="1" customFormat="1" ht="10.199999999999999">
      <c r="B8" s="29"/>
      <c r="L8" s="29"/>
    </row>
    <row r="9" spans="2:46" s="1" customFormat="1" ht="12" customHeight="1">
      <c r="B9" s="29"/>
      <c r="D9" s="24" t="s">
        <v>18</v>
      </c>
      <c r="F9" s="22" t="s">
        <v>1</v>
      </c>
      <c r="I9" s="24" t="s">
        <v>19</v>
      </c>
      <c r="J9" s="22" t="s">
        <v>1</v>
      </c>
      <c r="L9" s="29"/>
    </row>
    <row r="10" spans="2:46" s="1" customFormat="1" ht="12" customHeight="1">
      <c r="B10" s="29"/>
      <c r="D10" s="24" t="s">
        <v>20</v>
      </c>
      <c r="F10" s="22" t="s">
        <v>21</v>
      </c>
      <c r="I10" s="24" t="s">
        <v>22</v>
      </c>
      <c r="J10" s="49" t="str">
        <f>'Rekapitulace stavby'!AN8</f>
        <v>26. 1. 2026</v>
      </c>
      <c r="L10" s="29"/>
    </row>
    <row r="11" spans="2:46" s="1" customFormat="1" ht="10.8" customHeight="1">
      <c r="B11" s="29"/>
      <c r="L11" s="29"/>
    </row>
    <row r="12" spans="2:46" s="1" customFormat="1" ht="12" customHeight="1">
      <c r="B12" s="29"/>
      <c r="D12" s="24" t="s">
        <v>24</v>
      </c>
      <c r="I12" s="24" t="s">
        <v>25</v>
      </c>
      <c r="J12" s="22" t="str">
        <f>IF('Rekapitulace stavby'!AN10="","",'Rekapitulace stavby'!AN10)</f>
        <v/>
      </c>
      <c r="L12" s="29"/>
    </row>
    <row r="13" spans="2:46" s="1" customFormat="1" ht="18" customHeight="1">
      <c r="B13" s="29"/>
      <c r="E13" s="22" t="str">
        <f>IF('Rekapitulace stavby'!E11="","",'Rekapitulace stavby'!E11)</f>
        <v xml:space="preserve"> </v>
      </c>
      <c r="I13" s="24" t="s">
        <v>26</v>
      </c>
      <c r="J13" s="22" t="str">
        <f>IF('Rekapitulace stavby'!AN11="","",'Rekapitulace stavby'!AN11)</f>
        <v/>
      </c>
      <c r="L13" s="29"/>
    </row>
    <row r="14" spans="2:46" s="1" customFormat="1" ht="6.9" customHeight="1">
      <c r="B14" s="29"/>
      <c r="L14" s="29"/>
    </row>
    <row r="15" spans="2:46" s="1" customFormat="1" ht="12" customHeight="1">
      <c r="B15" s="29"/>
      <c r="D15" s="24" t="s">
        <v>27</v>
      </c>
      <c r="I15" s="24" t="s">
        <v>25</v>
      </c>
      <c r="J15" s="25" t="str">
        <f>'Rekapitulace stavby'!AN13</f>
        <v>Vyplň údaj</v>
      </c>
      <c r="L15" s="29"/>
    </row>
    <row r="16" spans="2:46" s="1" customFormat="1" ht="18" customHeight="1">
      <c r="B16" s="29"/>
      <c r="E16" s="202" t="str">
        <f>'Rekapitulace stavby'!E14</f>
        <v>Vyplň údaj</v>
      </c>
      <c r="F16" s="166"/>
      <c r="G16" s="166"/>
      <c r="H16" s="166"/>
      <c r="I16" s="24" t="s">
        <v>26</v>
      </c>
      <c r="J16" s="25" t="str">
        <f>'Rekapitulace stavby'!AN14</f>
        <v>Vyplň údaj</v>
      </c>
      <c r="L16" s="29"/>
    </row>
    <row r="17" spans="2:12" s="1" customFormat="1" ht="6.9" customHeight="1">
      <c r="B17" s="29"/>
      <c r="L17" s="29"/>
    </row>
    <row r="18" spans="2:12" s="1" customFormat="1" ht="12" customHeight="1">
      <c r="B18" s="29"/>
      <c r="D18" s="24" t="s">
        <v>29</v>
      </c>
      <c r="I18" s="24" t="s">
        <v>25</v>
      </c>
      <c r="J18" s="22" t="str">
        <f>IF('Rekapitulace stavby'!AN16="","",'Rekapitulace stavby'!AN16)</f>
        <v/>
      </c>
      <c r="L18" s="29"/>
    </row>
    <row r="19" spans="2:12" s="1" customFormat="1" ht="18" customHeight="1">
      <c r="B19" s="29"/>
      <c r="E19" s="22" t="str">
        <f>IF('Rekapitulace stavby'!E17="","",'Rekapitulace stavby'!E17)</f>
        <v xml:space="preserve"> </v>
      </c>
      <c r="I19" s="24" t="s">
        <v>26</v>
      </c>
      <c r="J19" s="22" t="str">
        <f>IF('Rekapitulace stavby'!AN17="","",'Rekapitulace stavby'!AN17)</f>
        <v/>
      </c>
      <c r="L19" s="29"/>
    </row>
    <row r="20" spans="2:12" s="1" customFormat="1" ht="6.9" customHeight="1">
      <c r="B20" s="29"/>
      <c r="L20" s="29"/>
    </row>
    <row r="21" spans="2:12" s="1" customFormat="1" ht="12" customHeight="1">
      <c r="B21" s="29"/>
      <c r="D21" s="24" t="s">
        <v>31</v>
      </c>
      <c r="I21" s="24" t="s">
        <v>25</v>
      </c>
      <c r="J21" s="22" t="str">
        <f>IF('Rekapitulace stavby'!AN19="","",'Rekapitulace stavby'!AN19)</f>
        <v/>
      </c>
      <c r="L21" s="29"/>
    </row>
    <row r="22" spans="2:12" s="1" customFormat="1" ht="18" customHeight="1">
      <c r="B22" s="29"/>
      <c r="E22" s="22" t="str">
        <f>IF('Rekapitulace stavby'!E20="","",'Rekapitulace stavby'!E20)</f>
        <v xml:space="preserve"> </v>
      </c>
      <c r="I22" s="24" t="s">
        <v>26</v>
      </c>
      <c r="J22" s="22" t="str">
        <f>IF('Rekapitulace stavby'!AN20="","",'Rekapitulace stavby'!AN20)</f>
        <v/>
      </c>
      <c r="L22" s="29"/>
    </row>
    <row r="23" spans="2:12" s="1" customFormat="1" ht="6.9" customHeight="1">
      <c r="B23" s="29"/>
      <c r="L23" s="29"/>
    </row>
    <row r="24" spans="2:12" s="1" customFormat="1" ht="12" customHeight="1">
      <c r="B24" s="29"/>
      <c r="D24" s="24" t="s">
        <v>32</v>
      </c>
      <c r="L24" s="29"/>
    </row>
    <row r="25" spans="2:12" s="7" customFormat="1" ht="16.5" customHeight="1">
      <c r="B25" s="81"/>
      <c r="E25" s="171" t="s">
        <v>1</v>
      </c>
      <c r="F25" s="171"/>
      <c r="G25" s="171"/>
      <c r="H25" s="171"/>
      <c r="L25" s="81"/>
    </row>
    <row r="26" spans="2:12" s="1" customFormat="1" ht="6.9" customHeight="1">
      <c r="B26" s="29"/>
      <c r="L26" s="29"/>
    </row>
    <row r="27" spans="2:12" s="1" customFormat="1" ht="6.9" customHeight="1">
      <c r="B27" s="29"/>
      <c r="D27" s="50"/>
      <c r="E27" s="50"/>
      <c r="F27" s="50"/>
      <c r="G27" s="50"/>
      <c r="H27" s="50"/>
      <c r="I27" s="50"/>
      <c r="J27" s="50"/>
      <c r="K27" s="50"/>
      <c r="L27" s="29"/>
    </row>
    <row r="28" spans="2:12" s="1" customFormat="1" ht="25.35" customHeight="1">
      <c r="B28" s="29"/>
      <c r="D28" s="82" t="s">
        <v>33</v>
      </c>
      <c r="J28" s="63">
        <f>ROUND(J114, 2)</f>
        <v>0</v>
      </c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14.4" customHeight="1">
      <c r="B30" s="29"/>
      <c r="F30" s="32" t="s">
        <v>35</v>
      </c>
      <c r="I30" s="32" t="s">
        <v>34</v>
      </c>
      <c r="J30" s="32" t="s">
        <v>36</v>
      </c>
      <c r="L30" s="29"/>
    </row>
    <row r="31" spans="2:12" s="1" customFormat="1" ht="14.4" customHeight="1">
      <c r="B31" s="29"/>
      <c r="D31" s="52" t="s">
        <v>37</v>
      </c>
      <c r="E31" s="24" t="s">
        <v>38</v>
      </c>
      <c r="F31" s="83">
        <f>ROUND((SUM(BE114:BE126)),  2)</f>
        <v>0</v>
      </c>
      <c r="I31" s="84">
        <v>0.21</v>
      </c>
      <c r="J31" s="83">
        <f>ROUND(((SUM(BE114:BE126))*I31),  2)</f>
        <v>0</v>
      </c>
      <c r="L31" s="29"/>
    </row>
    <row r="32" spans="2:12" s="1" customFormat="1" ht="14.4" customHeight="1">
      <c r="B32" s="29"/>
      <c r="E32" s="24" t="s">
        <v>39</v>
      </c>
      <c r="F32" s="83">
        <f>ROUND((SUM(BF114:BF126)),  2)</f>
        <v>0</v>
      </c>
      <c r="I32" s="84">
        <v>0.12</v>
      </c>
      <c r="J32" s="83">
        <f>ROUND(((SUM(BF114:BF126))*I32),  2)</f>
        <v>0</v>
      </c>
      <c r="L32" s="29"/>
    </row>
    <row r="33" spans="2:12" s="1" customFormat="1" ht="14.4" hidden="1" customHeight="1">
      <c r="B33" s="29"/>
      <c r="E33" s="24" t="s">
        <v>40</v>
      </c>
      <c r="F33" s="83">
        <f>ROUND((SUM(BG114:BG126)),  2)</f>
        <v>0</v>
      </c>
      <c r="I33" s="84">
        <v>0.21</v>
      </c>
      <c r="J33" s="83">
        <f>0</f>
        <v>0</v>
      </c>
      <c r="L33" s="29"/>
    </row>
    <row r="34" spans="2:12" s="1" customFormat="1" ht="14.4" hidden="1" customHeight="1">
      <c r="B34" s="29"/>
      <c r="E34" s="24" t="s">
        <v>41</v>
      </c>
      <c r="F34" s="83">
        <f>ROUND((SUM(BH114:BH126)),  2)</f>
        <v>0</v>
      </c>
      <c r="I34" s="84">
        <v>0.12</v>
      </c>
      <c r="J34" s="83">
        <f>0</f>
        <v>0</v>
      </c>
      <c r="L34" s="29"/>
    </row>
    <row r="35" spans="2:12" s="1" customFormat="1" ht="14.4" hidden="1" customHeight="1">
      <c r="B35" s="29"/>
      <c r="E35" s="24" t="s">
        <v>42</v>
      </c>
      <c r="F35" s="83">
        <f>ROUND((SUM(BI114:BI126)),  2)</f>
        <v>0</v>
      </c>
      <c r="I35" s="84">
        <v>0</v>
      </c>
      <c r="J35" s="83">
        <f>0</f>
        <v>0</v>
      </c>
      <c r="L35" s="29"/>
    </row>
    <row r="36" spans="2:12" s="1" customFormat="1" ht="6.9" customHeight="1">
      <c r="B36" s="29"/>
      <c r="L36" s="29"/>
    </row>
    <row r="37" spans="2:12" s="1" customFormat="1" ht="25.35" customHeight="1">
      <c r="B37" s="29"/>
      <c r="C37" s="85"/>
      <c r="D37" s="86" t="s">
        <v>43</v>
      </c>
      <c r="E37" s="54"/>
      <c r="F37" s="54"/>
      <c r="G37" s="87" t="s">
        <v>44</v>
      </c>
      <c r="H37" s="88" t="s">
        <v>45</v>
      </c>
      <c r="I37" s="54"/>
      <c r="J37" s="89">
        <f>SUM(J28:J35)</f>
        <v>0</v>
      </c>
      <c r="K37" s="90"/>
      <c r="L37" s="29"/>
    </row>
    <row r="38" spans="2:12" s="1" customFormat="1" ht="14.4" customHeight="1">
      <c r="B38" s="29"/>
      <c r="L38" s="29"/>
    </row>
    <row r="39" spans="2:12" ht="14.4" customHeight="1">
      <c r="B39" s="17"/>
      <c r="L39" s="17"/>
    </row>
    <row r="40" spans="2:12" ht="14.4" customHeight="1">
      <c r="B40" s="17"/>
      <c r="L40" s="17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48</v>
      </c>
      <c r="E61" s="31"/>
      <c r="F61" s="91" t="s">
        <v>49</v>
      </c>
      <c r="G61" s="40" t="s">
        <v>48</v>
      </c>
      <c r="H61" s="31"/>
      <c r="I61" s="31"/>
      <c r="J61" s="92" t="s">
        <v>49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48</v>
      </c>
      <c r="E76" s="31"/>
      <c r="F76" s="91" t="s">
        <v>49</v>
      </c>
      <c r="G76" s="40" t="s">
        <v>48</v>
      </c>
      <c r="H76" s="31"/>
      <c r="I76" s="31"/>
      <c r="J76" s="92" t="s">
        <v>49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hidden="1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hidden="1" customHeight="1">
      <c r="B82" s="29"/>
      <c r="C82" s="18" t="s">
        <v>82</v>
      </c>
      <c r="L82" s="29"/>
    </row>
    <row r="83" spans="2:47" s="1" customFormat="1" ht="6.9" hidden="1" customHeight="1">
      <c r="B83" s="29"/>
      <c r="L83" s="29"/>
    </row>
    <row r="84" spans="2:47" s="1" customFormat="1" ht="12" hidden="1" customHeight="1">
      <c r="B84" s="29"/>
      <c r="C84" s="24" t="s">
        <v>16</v>
      </c>
      <c r="L84" s="29"/>
    </row>
    <row r="85" spans="2:47" s="1" customFormat="1" ht="16.5" hidden="1" customHeight="1">
      <c r="B85" s="29"/>
      <c r="E85" s="182" t="str">
        <f>E7</f>
        <v>Hořice Šalounova vnitřní vybavení_Dveře_var. II</v>
      </c>
      <c r="F85" s="201"/>
      <c r="G85" s="201"/>
      <c r="H85" s="201"/>
      <c r="L85" s="29"/>
    </row>
    <row r="86" spans="2:47" s="1" customFormat="1" ht="6.9" hidden="1" customHeight="1">
      <c r="B86" s="29"/>
      <c r="L86" s="29"/>
    </row>
    <row r="87" spans="2:47" s="1" customFormat="1" ht="12" hidden="1" customHeight="1">
      <c r="B87" s="29"/>
      <c r="C87" s="24" t="s">
        <v>20</v>
      </c>
      <c r="F87" s="22" t="str">
        <f>F10</f>
        <v xml:space="preserve"> </v>
      </c>
      <c r="I87" s="24" t="s">
        <v>22</v>
      </c>
      <c r="J87" s="49" t="str">
        <f>IF(J10="","",J10)</f>
        <v>26. 1. 2026</v>
      </c>
      <c r="L87" s="29"/>
    </row>
    <row r="88" spans="2:47" s="1" customFormat="1" ht="6.9" hidden="1" customHeight="1">
      <c r="B88" s="29"/>
      <c r="L88" s="29"/>
    </row>
    <row r="89" spans="2:47" s="1" customFormat="1" ht="15.15" hidden="1" customHeight="1">
      <c r="B89" s="29"/>
      <c r="C89" s="24" t="s">
        <v>24</v>
      </c>
      <c r="F89" s="22" t="str">
        <f>E13</f>
        <v xml:space="preserve"> </v>
      </c>
      <c r="I89" s="24" t="s">
        <v>29</v>
      </c>
      <c r="J89" s="27" t="str">
        <f>E19</f>
        <v xml:space="preserve"> </v>
      </c>
      <c r="L89" s="29"/>
    </row>
    <row r="90" spans="2:47" s="1" customFormat="1" ht="15.15" hidden="1" customHeight="1">
      <c r="B90" s="29"/>
      <c r="C90" s="24" t="s">
        <v>27</v>
      </c>
      <c r="F90" s="22" t="str">
        <f>IF(E16="","",E16)</f>
        <v>Vyplň údaj</v>
      </c>
      <c r="I90" s="24" t="s">
        <v>31</v>
      </c>
      <c r="J90" s="27" t="str">
        <f>E22</f>
        <v xml:space="preserve"> </v>
      </c>
      <c r="L90" s="29"/>
    </row>
    <row r="91" spans="2:47" s="1" customFormat="1" ht="10.35" hidden="1" customHeight="1">
      <c r="B91" s="29"/>
      <c r="L91" s="29"/>
    </row>
    <row r="92" spans="2:47" s="1" customFormat="1" ht="29.25" hidden="1" customHeight="1">
      <c r="B92" s="29"/>
      <c r="C92" s="93" t="s">
        <v>83</v>
      </c>
      <c r="D92" s="85"/>
      <c r="E92" s="85"/>
      <c r="F92" s="85"/>
      <c r="G92" s="85"/>
      <c r="H92" s="85"/>
      <c r="I92" s="85"/>
      <c r="J92" s="94" t="s">
        <v>84</v>
      </c>
      <c r="K92" s="85"/>
      <c r="L92" s="29"/>
    </row>
    <row r="93" spans="2:47" s="1" customFormat="1" ht="10.35" hidden="1" customHeight="1">
      <c r="B93" s="29"/>
      <c r="L93" s="29"/>
    </row>
    <row r="94" spans="2:47" s="1" customFormat="1" ht="22.8" hidden="1" customHeight="1">
      <c r="B94" s="29"/>
      <c r="C94" s="95" t="s">
        <v>85</v>
      </c>
      <c r="J94" s="63">
        <f>J114</f>
        <v>0</v>
      </c>
      <c r="L94" s="29"/>
      <c r="AU94" s="14" t="s">
        <v>86</v>
      </c>
    </row>
    <row r="95" spans="2:47" s="8" customFormat="1" ht="24.9" hidden="1" customHeight="1">
      <c r="B95" s="96"/>
      <c r="D95" s="97" t="s">
        <v>87</v>
      </c>
      <c r="E95" s="98"/>
      <c r="F95" s="98"/>
      <c r="G95" s="98"/>
      <c r="H95" s="98"/>
      <c r="I95" s="98"/>
      <c r="J95" s="99">
        <f>J115</f>
        <v>0</v>
      </c>
      <c r="L95" s="96"/>
    </row>
    <row r="96" spans="2:47" s="9" customFormat="1" ht="19.95" hidden="1" customHeight="1">
      <c r="B96" s="100"/>
      <c r="D96" s="101" t="s">
        <v>88</v>
      </c>
      <c r="E96" s="102"/>
      <c r="F96" s="102"/>
      <c r="G96" s="102"/>
      <c r="H96" s="102"/>
      <c r="I96" s="102"/>
      <c r="J96" s="103">
        <f>J116</f>
        <v>0</v>
      </c>
      <c r="L96" s="100"/>
    </row>
    <row r="97" spans="2:12" s="1" customFormat="1" ht="21.75" hidden="1" customHeight="1">
      <c r="B97" s="29"/>
      <c r="L97" s="29"/>
    </row>
    <row r="98" spans="2:12" s="1" customFormat="1" ht="6.9" hidden="1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29"/>
    </row>
    <row r="99" spans="2:12" ht="10.199999999999999" hidden="1"/>
    <row r="100" spans="2:12" ht="10.199999999999999" hidden="1"/>
    <row r="101" spans="2:12" ht="10.199999999999999" hidden="1"/>
    <row r="102" spans="2:12" s="1" customFormat="1" ht="6.9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9"/>
    </row>
    <row r="103" spans="2:12" s="1" customFormat="1" ht="24.9" customHeight="1">
      <c r="B103" s="29"/>
      <c r="C103" s="18" t="s">
        <v>89</v>
      </c>
      <c r="L103" s="29"/>
    </row>
    <row r="104" spans="2:12" s="1" customFormat="1" ht="6.9" customHeight="1">
      <c r="B104" s="29"/>
      <c r="L104" s="29"/>
    </row>
    <row r="105" spans="2:12" s="1" customFormat="1" ht="12" customHeight="1">
      <c r="B105" s="29"/>
      <c r="C105" s="24" t="s">
        <v>16</v>
      </c>
      <c r="L105" s="29"/>
    </row>
    <row r="106" spans="2:12" s="1" customFormat="1" ht="16.5" customHeight="1">
      <c r="B106" s="29"/>
      <c r="E106" s="182" t="str">
        <f>E7</f>
        <v>Hořice Šalounova vnitřní vybavení_Dveře_var. II</v>
      </c>
      <c r="F106" s="201"/>
      <c r="G106" s="201"/>
      <c r="H106" s="201"/>
      <c r="L106" s="29"/>
    </row>
    <row r="107" spans="2:12" s="1" customFormat="1" ht="6.9" customHeight="1">
      <c r="B107" s="29"/>
      <c r="L107" s="29"/>
    </row>
    <row r="108" spans="2:12" s="1" customFormat="1" ht="12" customHeight="1">
      <c r="B108" s="29"/>
      <c r="C108" s="24" t="s">
        <v>20</v>
      </c>
      <c r="F108" s="22" t="str">
        <f>F10</f>
        <v xml:space="preserve"> </v>
      </c>
      <c r="I108" s="24" t="s">
        <v>22</v>
      </c>
      <c r="J108" s="49" t="str">
        <f>IF(J10="","",J10)</f>
        <v>26. 1. 2026</v>
      </c>
      <c r="L108" s="29"/>
    </row>
    <row r="109" spans="2:12" s="1" customFormat="1" ht="6.9" customHeight="1">
      <c r="B109" s="29"/>
      <c r="L109" s="29"/>
    </row>
    <row r="110" spans="2:12" s="1" customFormat="1" ht="15.15" customHeight="1">
      <c r="B110" s="29"/>
      <c r="C110" s="24" t="s">
        <v>24</v>
      </c>
      <c r="F110" s="22" t="str">
        <f>E13</f>
        <v xml:space="preserve"> </v>
      </c>
      <c r="I110" s="24" t="s">
        <v>29</v>
      </c>
      <c r="J110" s="27" t="str">
        <f>E19</f>
        <v xml:space="preserve"> </v>
      </c>
      <c r="L110" s="29"/>
    </row>
    <row r="111" spans="2:12" s="1" customFormat="1" ht="15.15" customHeight="1">
      <c r="B111" s="29"/>
      <c r="C111" s="24" t="s">
        <v>27</v>
      </c>
      <c r="F111" s="22" t="str">
        <f>IF(E16="","",E16)</f>
        <v>Vyplň údaj</v>
      </c>
      <c r="I111" s="24" t="s">
        <v>31</v>
      </c>
      <c r="J111" s="27" t="str">
        <f>E22</f>
        <v xml:space="preserve"> </v>
      </c>
      <c r="L111" s="29"/>
    </row>
    <row r="112" spans="2:12" s="1" customFormat="1" ht="10.35" customHeight="1">
      <c r="B112" s="29"/>
      <c r="L112" s="29"/>
    </row>
    <row r="113" spans="2:65" s="10" customFormat="1" ht="29.25" customHeight="1">
      <c r="B113" s="104"/>
      <c r="C113" s="105" t="s">
        <v>90</v>
      </c>
      <c r="D113" s="106" t="s">
        <v>58</v>
      </c>
      <c r="E113" s="106" t="s">
        <v>54</v>
      </c>
      <c r="F113" s="106" t="s">
        <v>55</v>
      </c>
      <c r="G113" s="106" t="s">
        <v>91</v>
      </c>
      <c r="H113" s="106" t="s">
        <v>92</v>
      </c>
      <c r="I113" s="106" t="s">
        <v>93</v>
      </c>
      <c r="J113" s="107" t="s">
        <v>84</v>
      </c>
      <c r="K113" s="108" t="s">
        <v>94</v>
      </c>
      <c r="L113" s="104"/>
      <c r="M113" s="56" t="s">
        <v>1</v>
      </c>
      <c r="N113" s="57" t="s">
        <v>37</v>
      </c>
      <c r="O113" s="57" t="s">
        <v>95</v>
      </c>
      <c r="P113" s="57" t="s">
        <v>96</v>
      </c>
      <c r="Q113" s="57" t="s">
        <v>97</v>
      </c>
      <c r="R113" s="57" t="s">
        <v>98</v>
      </c>
      <c r="S113" s="57" t="s">
        <v>99</v>
      </c>
      <c r="T113" s="58" t="s">
        <v>100</v>
      </c>
    </row>
    <row r="114" spans="2:65" s="1" customFormat="1" ht="22.8" customHeight="1">
      <c r="B114" s="29"/>
      <c r="C114" s="61" t="s">
        <v>101</v>
      </c>
      <c r="J114" s="109">
        <f>BK114</f>
        <v>0</v>
      </c>
      <c r="L114" s="29"/>
      <c r="M114" s="59"/>
      <c r="N114" s="50"/>
      <c r="O114" s="50"/>
      <c r="P114" s="110">
        <f>P115</f>
        <v>0</v>
      </c>
      <c r="Q114" s="50"/>
      <c r="R114" s="110">
        <f>R115</f>
        <v>6.499880000000001</v>
      </c>
      <c r="S114" s="50"/>
      <c r="T114" s="111">
        <f>T115</f>
        <v>7.2799999999999994</v>
      </c>
      <c r="AT114" s="14" t="s">
        <v>72</v>
      </c>
      <c r="AU114" s="14" t="s">
        <v>86</v>
      </c>
      <c r="BK114" s="112">
        <f>BK115</f>
        <v>0</v>
      </c>
    </row>
    <row r="115" spans="2:65" s="11" customFormat="1" ht="25.95" customHeight="1">
      <c r="B115" s="113"/>
      <c r="D115" s="114" t="s">
        <v>72</v>
      </c>
      <c r="E115" s="115" t="s">
        <v>102</v>
      </c>
      <c r="F115" s="115" t="s">
        <v>103</v>
      </c>
      <c r="I115" s="116"/>
      <c r="J115" s="117">
        <f>BK115</f>
        <v>0</v>
      </c>
      <c r="L115" s="113"/>
      <c r="M115" s="118"/>
      <c r="P115" s="119">
        <f>P116</f>
        <v>0</v>
      </c>
      <c r="R115" s="119">
        <f>R116</f>
        <v>6.499880000000001</v>
      </c>
      <c r="T115" s="120">
        <f>T116</f>
        <v>7.2799999999999994</v>
      </c>
      <c r="AR115" s="114" t="s">
        <v>80</v>
      </c>
      <c r="AT115" s="121" t="s">
        <v>72</v>
      </c>
      <c r="AU115" s="121" t="s">
        <v>73</v>
      </c>
      <c r="AY115" s="114" t="s">
        <v>104</v>
      </c>
      <c r="BK115" s="122">
        <f>BK116</f>
        <v>0</v>
      </c>
    </row>
    <row r="116" spans="2:65" s="11" customFormat="1" ht="22.8" customHeight="1">
      <c r="B116" s="113"/>
      <c r="D116" s="114" t="s">
        <v>72</v>
      </c>
      <c r="E116" s="123" t="s">
        <v>105</v>
      </c>
      <c r="F116" s="123" t="s">
        <v>106</v>
      </c>
      <c r="I116" s="116"/>
      <c r="J116" s="124">
        <f>BK116</f>
        <v>0</v>
      </c>
      <c r="L116" s="113"/>
      <c r="M116" s="118"/>
      <c r="P116" s="119">
        <f>SUM(P117:P126)</f>
        <v>0</v>
      </c>
      <c r="R116" s="119">
        <f>SUM(R117:R126)</f>
        <v>6.499880000000001</v>
      </c>
      <c r="T116" s="120">
        <f>SUM(T117:T126)</f>
        <v>7.2799999999999994</v>
      </c>
      <c r="AR116" s="114" t="s">
        <v>80</v>
      </c>
      <c r="AT116" s="121" t="s">
        <v>72</v>
      </c>
      <c r="AU116" s="121" t="s">
        <v>78</v>
      </c>
      <c r="AY116" s="114" t="s">
        <v>104</v>
      </c>
      <c r="BK116" s="122">
        <f>SUM(BK117:BK126)</f>
        <v>0</v>
      </c>
    </row>
    <row r="117" spans="2:65" s="1" customFormat="1" ht="24.15" customHeight="1">
      <c r="B117" s="29"/>
      <c r="C117" s="125" t="s">
        <v>78</v>
      </c>
      <c r="D117" s="125" t="s">
        <v>107</v>
      </c>
      <c r="E117" s="126" t="s">
        <v>108</v>
      </c>
      <c r="F117" s="127" t="s">
        <v>109</v>
      </c>
      <c r="G117" s="128" t="s">
        <v>110</v>
      </c>
      <c r="H117" s="129">
        <v>147</v>
      </c>
      <c r="I117" s="130"/>
      <c r="J117" s="131">
        <f t="shared" ref="J117:J123" si="0">ROUND(I117*H117,2)</f>
        <v>0</v>
      </c>
      <c r="K117" s="132"/>
      <c r="L117" s="29"/>
      <c r="M117" s="133" t="s">
        <v>1</v>
      </c>
      <c r="N117" s="134" t="s">
        <v>38</v>
      </c>
      <c r="P117" s="135">
        <f t="shared" ref="P117:P123" si="1">O117*H117</f>
        <v>0</v>
      </c>
      <c r="Q117" s="135">
        <v>0</v>
      </c>
      <c r="R117" s="135">
        <f t="shared" ref="R117:R123" si="2">Q117*H117</f>
        <v>0</v>
      </c>
      <c r="S117" s="135">
        <v>0</v>
      </c>
      <c r="T117" s="136">
        <f t="shared" ref="T117:T123" si="3">S117*H117</f>
        <v>0</v>
      </c>
      <c r="AR117" s="137" t="s">
        <v>111</v>
      </c>
      <c r="AT117" s="137" t="s">
        <v>107</v>
      </c>
      <c r="AU117" s="137" t="s">
        <v>80</v>
      </c>
      <c r="AY117" s="14" t="s">
        <v>104</v>
      </c>
      <c r="BE117" s="138">
        <f t="shared" ref="BE117:BE123" si="4">IF(N117="základní",J117,0)</f>
        <v>0</v>
      </c>
      <c r="BF117" s="138">
        <f t="shared" ref="BF117:BF123" si="5">IF(N117="snížená",J117,0)</f>
        <v>0</v>
      </c>
      <c r="BG117" s="138">
        <f t="shared" ref="BG117:BG123" si="6">IF(N117="zákl. přenesená",J117,0)</f>
        <v>0</v>
      </c>
      <c r="BH117" s="138">
        <f t="shared" ref="BH117:BH123" si="7">IF(N117="sníž. přenesená",J117,0)</f>
        <v>0</v>
      </c>
      <c r="BI117" s="138">
        <f t="shared" ref="BI117:BI123" si="8">IF(N117="nulová",J117,0)</f>
        <v>0</v>
      </c>
      <c r="BJ117" s="14" t="s">
        <v>78</v>
      </c>
      <c r="BK117" s="138">
        <f t="shared" ref="BK117:BK123" si="9">ROUND(I117*H117,2)</f>
        <v>0</v>
      </c>
      <c r="BL117" s="14" t="s">
        <v>111</v>
      </c>
      <c r="BM117" s="137" t="s">
        <v>112</v>
      </c>
    </row>
    <row r="118" spans="2:65" s="1" customFormat="1" ht="37.799999999999997" customHeight="1">
      <c r="B118" s="29"/>
      <c r="C118" s="139" t="s">
        <v>80</v>
      </c>
      <c r="D118" s="139" t="s">
        <v>113</v>
      </c>
      <c r="E118" s="140" t="s">
        <v>114</v>
      </c>
      <c r="F118" s="141" t="s">
        <v>115</v>
      </c>
      <c r="G118" s="142" t="s">
        <v>110</v>
      </c>
      <c r="H118" s="143">
        <v>70</v>
      </c>
      <c r="I118" s="144"/>
      <c r="J118" s="145">
        <f t="shared" si="0"/>
        <v>0</v>
      </c>
      <c r="K118" s="146"/>
      <c r="L118" s="147"/>
      <c r="M118" s="148" t="s">
        <v>1</v>
      </c>
      <c r="N118" s="149" t="s">
        <v>38</v>
      </c>
      <c r="P118" s="135">
        <f t="shared" si="1"/>
        <v>0</v>
      </c>
      <c r="Q118" s="135">
        <v>6.08E-2</v>
      </c>
      <c r="R118" s="135">
        <f t="shared" si="2"/>
        <v>4.2560000000000002</v>
      </c>
      <c r="S118" s="135">
        <v>0</v>
      </c>
      <c r="T118" s="136">
        <f t="shared" si="3"/>
        <v>0</v>
      </c>
      <c r="AR118" s="137" t="s">
        <v>116</v>
      </c>
      <c r="AT118" s="137" t="s">
        <v>113</v>
      </c>
      <c r="AU118" s="137" t="s">
        <v>80</v>
      </c>
      <c r="AY118" s="14" t="s">
        <v>104</v>
      </c>
      <c r="BE118" s="138">
        <f t="shared" si="4"/>
        <v>0</v>
      </c>
      <c r="BF118" s="138">
        <f t="shared" si="5"/>
        <v>0</v>
      </c>
      <c r="BG118" s="138">
        <f t="shared" si="6"/>
        <v>0</v>
      </c>
      <c r="BH118" s="138">
        <f t="shared" si="7"/>
        <v>0</v>
      </c>
      <c r="BI118" s="138">
        <f t="shared" si="8"/>
        <v>0</v>
      </c>
      <c r="BJ118" s="14" t="s">
        <v>78</v>
      </c>
      <c r="BK118" s="138">
        <f t="shared" si="9"/>
        <v>0</v>
      </c>
      <c r="BL118" s="14" t="s">
        <v>111</v>
      </c>
      <c r="BM118" s="137" t="s">
        <v>117</v>
      </c>
    </row>
    <row r="119" spans="2:65" s="1" customFormat="1" ht="44.25" customHeight="1">
      <c r="B119" s="29"/>
      <c r="C119" s="139" t="s">
        <v>118</v>
      </c>
      <c r="D119" s="139" t="s">
        <v>113</v>
      </c>
      <c r="E119" s="140" t="s">
        <v>119</v>
      </c>
      <c r="F119" s="141" t="s">
        <v>120</v>
      </c>
      <c r="G119" s="142" t="s">
        <v>110</v>
      </c>
      <c r="H119" s="143">
        <v>8</v>
      </c>
      <c r="I119" s="144"/>
      <c r="J119" s="145">
        <f t="shared" si="0"/>
        <v>0</v>
      </c>
      <c r="K119" s="146"/>
      <c r="L119" s="147"/>
      <c r="M119" s="148" t="s">
        <v>1</v>
      </c>
      <c r="N119" s="149" t="s">
        <v>38</v>
      </c>
      <c r="P119" s="135">
        <f t="shared" si="1"/>
        <v>0</v>
      </c>
      <c r="Q119" s="135">
        <v>4.7559999999999998E-2</v>
      </c>
      <c r="R119" s="135">
        <f t="shared" si="2"/>
        <v>0.38047999999999998</v>
      </c>
      <c r="S119" s="135">
        <v>0</v>
      </c>
      <c r="T119" s="136">
        <f t="shared" si="3"/>
        <v>0</v>
      </c>
      <c r="AR119" s="137" t="s">
        <v>116</v>
      </c>
      <c r="AT119" s="137" t="s">
        <v>113</v>
      </c>
      <c r="AU119" s="137" t="s">
        <v>80</v>
      </c>
      <c r="AY119" s="14" t="s">
        <v>104</v>
      </c>
      <c r="BE119" s="138">
        <f t="shared" si="4"/>
        <v>0</v>
      </c>
      <c r="BF119" s="138">
        <f t="shared" si="5"/>
        <v>0</v>
      </c>
      <c r="BG119" s="138">
        <f t="shared" si="6"/>
        <v>0</v>
      </c>
      <c r="BH119" s="138">
        <f t="shared" si="7"/>
        <v>0</v>
      </c>
      <c r="BI119" s="138">
        <f t="shared" si="8"/>
        <v>0</v>
      </c>
      <c r="BJ119" s="14" t="s">
        <v>78</v>
      </c>
      <c r="BK119" s="138">
        <f t="shared" si="9"/>
        <v>0</v>
      </c>
      <c r="BL119" s="14" t="s">
        <v>111</v>
      </c>
      <c r="BM119" s="137" t="s">
        <v>121</v>
      </c>
    </row>
    <row r="120" spans="2:65" s="1" customFormat="1" ht="37.799999999999997" customHeight="1">
      <c r="B120" s="29"/>
      <c r="C120" s="139" t="s">
        <v>122</v>
      </c>
      <c r="D120" s="139" t="s">
        <v>113</v>
      </c>
      <c r="E120" s="140" t="s">
        <v>123</v>
      </c>
      <c r="F120" s="141" t="s">
        <v>124</v>
      </c>
      <c r="G120" s="142" t="s">
        <v>110</v>
      </c>
      <c r="H120" s="143">
        <v>70</v>
      </c>
      <c r="I120" s="144"/>
      <c r="J120" s="145">
        <f t="shared" si="0"/>
        <v>0</v>
      </c>
      <c r="K120" s="146"/>
      <c r="L120" s="147"/>
      <c r="M120" s="148" t="s">
        <v>1</v>
      </c>
      <c r="N120" s="149" t="s">
        <v>38</v>
      </c>
      <c r="P120" s="135">
        <f t="shared" si="1"/>
        <v>0</v>
      </c>
      <c r="Q120" s="135">
        <v>2.1999999999999999E-2</v>
      </c>
      <c r="R120" s="135">
        <f t="shared" si="2"/>
        <v>1.5399999999999998</v>
      </c>
      <c r="S120" s="135">
        <v>0</v>
      </c>
      <c r="T120" s="136">
        <f t="shared" si="3"/>
        <v>0</v>
      </c>
      <c r="AR120" s="137" t="s">
        <v>116</v>
      </c>
      <c r="AT120" s="137" t="s">
        <v>113</v>
      </c>
      <c r="AU120" s="137" t="s">
        <v>80</v>
      </c>
      <c r="AY120" s="14" t="s">
        <v>104</v>
      </c>
      <c r="BE120" s="138">
        <f t="shared" si="4"/>
        <v>0</v>
      </c>
      <c r="BF120" s="138">
        <f t="shared" si="5"/>
        <v>0</v>
      </c>
      <c r="BG120" s="138">
        <f t="shared" si="6"/>
        <v>0</v>
      </c>
      <c r="BH120" s="138">
        <f t="shared" si="7"/>
        <v>0</v>
      </c>
      <c r="BI120" s="138">
        <f t="shared" si="8"/>
        <v>0</v>
      </c>
      <c r="BJ120" s="14" t="s">
        <v>78</v>
      </c>
      <c r="BK120" s="138">
        <f t="shared" si="9"/>
        <v>0</v>
      </c>
      <c r="BL120" s="14" t="s">
        <v>111</v>
      </c>
      <c r="BM120" s="137" t="s">
        <v>125</v>
      </c>
    </row>
    <row r="121" spans="2:65" s="1" customFormat="1" ht="21.75" customHeight="1">
      <c r="B121" s="29"/>
      <c r="C121" s="125" t="s">
        <v>126</v>
      </c>
      <c r="D121" s="125" t="s">
        <v>107</v>
      </c>
      <c r="E121" s="126" t="s">
        <v>127</v>
      </c>
      <c r="F121" s="127" t="s">
        <v>128</v>
      </c>
      <c r="G121" s="128" t="s">
        <v>110</v>
      </c>
      <c r="H121" s="129">
        <v>147</v>
      </c>
      <c r="I121" s="130"/>
      <c r="J121" s="131">
        <f t="shared" si="0"/>
        <v>0</v>
      </c>
      <c r="K121" s="132"/>
      <c r="L121" s="29"/>
      <c r="M121" s="133" t="s">
        <v>1</v>
      </c>
      <c r="N121" s="134" t="s">
        <v>38</v>
      </c>
      <c r="P121" s="135">
        <f t="shared" si="1"/>
        <v>0</v>
      </c>
      <c r="Q121" s="135">
        <v>0</v>
      </c>
      <c r="R121" s="135">
        <f t="shared" si="2"/>
        <v>0</v>
      </c>
      <c r="S121" s="135">
        <v>0</v>
      </c>
      <c r="T121" s="136">
        <f t="shared" si="3"/>
        <v>0</v>
      </c>
      <c r="AR121" s="137" t="s">
        <v>111</v>
      </c>
      <c r="AT121" s="137" t="s">
        <v>107</v>
      </c>
      <c r="AU121" s="137" t="s">
        <v>80</v>
      </c>
      <c r="AY121" s="14" t="s">
        <v>104</v>
      </c>
      <c r="BE121" s="138">
        <f t="shared" si="4"/>
        <v>0</v>
      </c>
      <c r="BF121" s="138">
        <f t="shared" si="5"/>
        <v>0</v>
      </c>
      <c r="BG121" s="138">
        <f t="shared" si="6"/>
        <v>0</v>
      </c>
      <c r="BH121" s="138">
        <f t="shared" si="7"/>
        <v>0</v>
      </c>
      <c r="BI121" s="138">
        <f t="shared" si="8"/>
        <v>0</v>
      </c>
      <c r="BJ121" s="14" t="s">
        <v>78</v>
      </c>
      <c r="BK121" s="138">
        <f t="shared" si="9"/>
        <v>0</v>
      </c>
      <c r="BL121" s="14" t="s">
        <v>111</v>
      </c>
      <c r="BM121" s="137" t="s">
        <v>129</v>
      </c>
    </row>
    <row r="122" spans="2:65" s="1" customFormat="1" ht="16.5" customHeight="1">
      <c r="B122" s="29"/>
      <c r="C122" s="139" t="s">
        <v>130</v>
      </c>
      <c r="D122" s="139" t="s">
        <v>113</v>
      </c>
      <c r="E122" s="140" t="s">
        <v>131</v>
      </c>
      <c r="F122" s="141" t="s">
        <v>132</v>
      </c>
      <c r="G122" s="142" t="s">
        <v>110</v>
      </c>
      <c r="H122" s="143">
        <v>147</v>
      </c>
      <c r="I122" s="144"/>
      <c r="J122" s="145">
        <f t="shared" si="0"/>
        <v>0</v>
      </c>
      <c r="K122" s="146"/>
      <c r="L122" s="147"/>
      <c r="M122" s="148" t="s">
        <v>1</v>
      </c>
      <c r="N122" s="149" t="s">
        <v>38</v>
      </c>
      <c r="P122" s="135">
        <f t="shared" si="1"/>
        <v>0</v>
      </c>
      <c r="Q122" s="135">
        <v>2.2000000000000001E-3</v>
      </c>
      <c r="R122" s="135">
        <f t="shared" si="2"/>
        <v>0.32340000000000002</v>
      </c>
      <c r="S122" s="135">
        <v>0</v>
      </c>
      <c r="T122" s="136">
        <f t="shared" si="3"/>
        <v>0</v>
      </c>
      <c r="AR122" s="137" t="s">
        <v>116</v>
      </c>
      <c r="AT122" s="137" t="s">
        <v>113</v>
      </c>
      <c r="AU122" s="137" t="s">
        <v>80</v>
      </c>
      <c r="AY122" s="14" t="s">
        <v>104</v>
      </c>
      <c r="BE122" s="138">
        <f t="shared" si="4"/>
        <v>0</v>
      </c>
      <c r="BF122" s="138">
        <f t="shared" si="5"/>
        <v>0</v>
      </c>
      <c r="BG122" s="138">
        <f t="shared" si="6"/>
        <v>0</v>
      </c>
      <c r="BH122" s="138">
        <f t="shared" si="7"/>
        <v>0</v>
      </c>
      <c r="BI122" s="138">
        <f t="shared" si="8"/>
        <v>0</v>
      </c>
      <c r="BJ122" s="14" t="s">
        <v>78</v>
      </c>
      <c r="BK122" s="138">
        <f t="shared" si="9"/>
        <v>0</v>
      </c>
      <c r="BL122" s="14" t="s">
        <v>111</v>
      </c>
      <c r="BM122" s="137" t="s">
        <v>133</v>
      </c>
    </row>
    <row r="123" spans="2:65" s="1" customFormat="1" ht="24.15" customHeight="1">
      <c r="B123" s="29"/>
      <c r="C123" s="125" t="s">
        <v>134</v>
      </c>
      <c r="D123" s="125" t="s">
        <v>107</v>
      </c>
      <c r="E123" s="126" t="s">
        <v>135</v>
      </c>
      <c r="F123" s="127" t="s">
        <v>136</v>
      </c>
      <c r="G123" s="128" t="s">
        <v>110</v>
      </c>
      <c r="H123" s="129">
        <v>140</v>
      </c>
      <c r="I123" s="130"/>
      <c r="J123" s="131">
        <f t="shared" si="0"/>
        <v>0</v>
      </c>
      <c r="K123" s="132"/>
      <c r="L123" s="29"/>
      <c r="M123" s="133" t="s">
        <v>1</v>
      </c>
      <c r="N123" s="134" t="s">
        <v>38</v>
      </c>
      <c r="P123" s="135">
        <f t="shared" si="1"/>
        <v>0</v>
      </c>
      <c r="Q123" s="135">
        <v>0</v>
      </c>
      <c r="R123" s="135">
        <f t="shared" si="2"/>
        <v>0</v>
      </c>
      <c r="S123" s="135">
        <v>2.4E-2</v>
      </c>
      <c r="T123" s="136">
        <f t="shared" si="3"/>
        <v>3.36</v>
      </c>
      <c r="AR123" s="137" t="s">
        <v>111</v>
      </c>
      <c r="AT123" s="137" t="s">
        <v>107</v>
      </c>
      <c r="AU123" s="137" t="s">
        <v>80</v>
      </c>
      <c r="AY123" s="14" t="s">
        <v>104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4" t="s">
        <v>78</v>
      </c>
      <c r="BK123" s="138">
        <f t="shared" si="9"/>
        <v>0</v>
      </c>
      <c r="BL123" s="14" t="s">
        <v>111</v>
      </c>
      <c r="BM123" s="137" t="s">
        <v>137</v>
      </c>
    </row>
    <row r="124" spans="2:65" s="12" customFormat="1" ht="10.199999999999999">
      <c r="B124" s="150"/>
      <c r="D124" s="151" t="s">
        <v>138</v>
      </c>
      <c r="E124" s="152" t="s">
        <v>1</v>
      </c>
      <c r="F124" s="153" t="s">
        <v>139</v>
      </c>
      <c r="H124" s="154">
        <v>140</v>
      </c>
      <c r="I124" s="155"/>
      <c r="L124" s="150"/>
      <c r="M124" s="156"/>
      <c r="T124" s="157"/>
      <c r="AT124" s="152" t="s">
        <v>138</v>
      </c>
      <c r="AU124" s="152" t="s">
        <v>80</v>
      </c>
      <c r="AV124" s="12" t="s">
        <v>80</v>
      </c>
      <c r="AW124" s="12" t="s">
        <v>30</v>
      </c>
      <c r="AX124" s="12" t="s">
        <v>78</v>
      </c>
      <c r="AY124" s="152" t="s">
        <v>104</v>
      </c>
    </row>
    <row r="125" spans="2:65" s="1" customFormat="1" ht="16.5" customHeight="1">
      <c r="B125" s="29"/>
      <c r="C125" s="125" t="s">
        <v>140</v>
      </c>
      <c r="D125" s="125" t="s">
        <v>107</v>
      </c>
      <c r="E125" s="126" t="s">
        <v>141</v>
      </c>
      <c r="F125" s="127" t="s">
        <v>142</v>
      </c>
      <c r="G125" s="128" t="s">
        <v>110</v>
      </c>
      <c r="H125" s="129">
        <v>140</v>
      </c>
      <c r="I125" s="130"/>
      <c r="J125" s="131">
        <f>ROUND(I125*H125,2)</f>
        <v>0</v>
      </c>
      <c r="K125" s="132"/>
      <c r="L125" s="29"/>
      <c r="M125" s="133" t="s">
        <v>1</v>
      </c>
      <c r="N125" s="134" t="s">
        <v>38</v>
      </c>
      <c r="P125" s="135">
        <f>O125*H125</f>
        <v>0</v>
      </c>
      <c r="Q125" s="135">
        <v>0</v>
      </c>
      <c r="R125" s="135">
        <f>Q125*H125</f>
        <v>0</v>
      </c>
      <c r="S125" s="135">
        <v>2.8000000000000001E-2</v>
      </c>
      <c r="T125" s="136">
        <f>S125*H125</f>
        <v>3.92</v>
      </c>
      <c r="AR125" s="137" t="s">
        <v>111</v>
      </c>
      <c r="AT125" s="137" t="s">
        <v>107</v>
      </c>
      <c r="AU125" s="137" t="s">
        <v>80</v>
      </c>
      <c r="AY125" s="14" t="s">
        <v>104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4" t="s">
        <v>78</v>
      </c>
      <c r="BK125" s="138">
        <f>ROUND(I125*H125,2)</f>
        <v>0</v>
      </c>
      <c r="BL125" s="14" t="s">
        <v>111</v>
      </c>
      <c r="BM125" s="137" t="s">
        <v>143</v>
      </c>
    </row>
    <row r="126" spans="2:65" s="1" customFormat="1" ht="24.15" customHeight="1">
      <c r="B126" s="29"/>
      <c r="C126" s="125" t="s">
        <v>144</v>
      </c>
      <c r="D126" s="125" t="s">
        <v>107</v>
      </c>
      <c r="E126" s="126" t="s">
        <v>145</v>
      </c>
      <c r="F126" s="127" t="s">
        <v>146</v>
      </c>
      <c r="G126" s="128" t="s">
        <v>147</v>
      </c>
      <c r="H126" s="129">
        <v>6.5</v>
      </c>
      <c r="I126" s="130"/>
      <c r="J126" s="131">
        <f>ROUND(I126*H126,2)</f>
        <v>0</v>
      </c>
      <c r="K126" s="132"/>
      <c r="L126" s="29"/>
      <c r="M126" s="158" t="s">
        <v>1</v>
      </c>
      <c r="N126" s="159" t="s">
        <v>38</v>
      </c>
      <c r="O126" s="160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AR126" s="137" t="s">
        <v>111</v>
      </c>
      <c r="AT126" s="137" t="s">
        <v>107</v>
      </c>
      <c r="AU126" s="137" t="s">
        <v>80</v>
      </c>
      <c r="AY126" s="14" t="s">
        <v>104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78</v>
      </c>
      <c r="BK126" s="138">
        <f>ROUND(I126*H126,2)</f>
        <v>0</v>
      </c>
      <c r="BL126" s="14" t="s">
        <v>111</v>
      </c>
      <c r="BM126" s="137" t="s">
        <v>148</v>
      </c>
    </row>
    <row r="127" spans="2:65" s="1" customFormat="1" ht="6.9" customHeight="1"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29"/>
    </row>
  </sheetData>
  <sheetProtection algorithmName="SHA-512" hashValue="6jF9P7e5ta4yJE/kKKsNByEmmrn2kaz0ISq9ll8QwdxmWwf8GJY6ZuI1yfYqPlBVv/PeQVn3FD5RV8K8yuG3HA==" saltValue="aO13nyukN9YHE6/zWkh39/3S4RwfcczhLxwf5TjFqZv57qeK1qP+MUwjdrwFiO+2fFjvhhKHnUd73pOO2foj7A==" spinCount="100000" sheet="1" objects="1" scenarios="1" formatColumns="0" formatRows="0" autoFilter="0"/>
  <autoFilter ref="C113:K126" xr:uid="{00000000-0009-0000-0000-000001000000}"/>
  <mergeCells count="6">
    <mergeCell ref="L2:V2"/>
    <mergeCell ref="E7:H7"/>
    <mergeCell ref="E16:H16"/>
    <mergeCell ref="E25:H25"/>
    <mergeCell ref="E85:H85"/>
    <mergeCell ref="E106:H10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004 - Hořice Šalounova vn...</vt:lpstr>
      <vt:lpstr>'004 - Hořice Šalounova vn...'!Názvy_tisku</vt:lpstr>
      <vt:lpstr>'Rekapitulace stavby'!Názvy_tisku</vt:lpstr>
      <vt:lpstr>'004 - Hořice Šalounova vn...'!Oblast_tisku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DESKTOP-JAMUAU2\Ingara</dc:creator>
  <cp:lastModifiedBy>Luboš Petera</cp:lastModifiedBy>
  <dcterms:created xsi:type="dcterms:W3CDTF">2026-06-28T19:54:18Z</dcterms:created>
  <dcterms:modified xsi:type="dcterms:W3CDTF">2026-07-02T21:55:06Z</dcterms:modified>
</cp:coreProperties>
</file>